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hidePivotFieldList="1"/>
  <mc:AlternateContent xmlns:mc="http://schemas.openxmlformats.org/markup-compatibility/2006">
    <mc:Choice Requires="x15">
      <x15ac:absPath xmlns:x15ac="http://schemas.microsoft.com/office/spreadsheetml/2010/11/ac" url="/Users/alexakrayzelburg/Desktop/"/>
    </mc:Choice>
  </mc:AlternateContent>
  <xr:revisionPtr revIDLastSave="0" documentId="13_ncr:1_{67DB2C84-A55B-0440-AD3E-60937ED63F7F}" xr6:coauthVersionLast="47" xr6:coauthVersionMax="47" xr10:uidLastSave="{00000000-0000-0000-0000-000000000000}"/>
  <bookViews>
    <workbookView xWindow="0" yWindow="740" windowWidth="29400" windowHeight="18380" xr2:uid="{1245F010-C792-9348-9D48-A3A9C7683CEF}"/>
  </bookViews>
  <sheets>
    <sheet name="IG - CYKLAR " sheetId="7" r:id="rId1"/>
    <sheet name="TikTok - CYKLAR" sheetId="3" r:id="rId2"/>
    <sheet name="IG - RHODE" sheetId="4" r:id="rId3"/>
    <sheet name="TikTok - RHODE " sheetId="8" r:id="rId4"/>
    <sheet name="IG - SOL DE JANEIRO" sheetId="9" r:id="rId5"/>
    <sheet name="TikTok - SOL DE JANEIRO" sheetId="10" r:id="rId6"/>
  </sheets>
  <calcPr calcId="191029"/>
  <pivotCaches>
    <pivotCache cacheId="0" r:id="rId7"/>
    <pivotCache cacheId="1" r:id="rId8"/>
    <pivotCache cacheId="2" r:id="rId9"/>
    <pivotCache cacheId="3" r:id="rId10"/>
    <pivotCache cacheId="4" r:id="rId11"/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0" l="1"/>
  <c r="L10" i="10"/>
  <c r="L11" i="10"/>
  <c r="L12" i="10"/>
  <c r="L13" i="10"/>
  <c r="L14" i="10"/>
  <c r="O20" i="10" s="1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8" i="10"/>
  <c r="K9" i="10"/>
  <c r="K10" i="10"/>
  <c r="K11" i="10"/>
  <c r="K12" i="10"/>
  <c r="K13" i="10"/>
  <c r="K14" i="10"/>
  <c r="O19" i="10" s="1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8" i="10"/>
  <c r="J9" i="10"/>
  <c r="J10" i="10"/>
  <c r="J11" i="10"/>
  <c r="J12" i="10"/>
  <c r="J13" i="10"/>
  <c r="O28" i="10" s="1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9"/>
  <c r="O27" i="10"/>
  <c r="O26" i="10"/>
  <c r="O25" i="10"/>
  <c r="O24" i="10"/>
  <c r="O34" i="10" s="1"/>
  <c r="O23" i="10"/>
  <c r="O33" i="10" s="1"/>
  <c r="O17" i="10"/>
  <c r="O16" i="10"/>
  <c r="O15" i="10"/>
  <c r="O14" i="10"/>
  <c r="O13" i="10"/>
  <c r="P30" i="9"/>
  <c r="P22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O18" i="10" l="1"/>
  <c r="O44" i="10"/>
  <c r="O38" i="10"/>
  <c r="O39" i="10"/>
  <c r="O30" i="10"/>
  <c r="O40" i="10"/>
  <c r="O41" i="10"/>
  <c r="O29" i="10"/>
  <c r="O42" i="10"/>
  <c r="O43" i="10"/>
  <c r="B14" i="9"/>
  <c r="B13" i="9"/>
  <c r="B12" i="9"/>
  <c r="B11" i="9"/>
  <c r="B10" i="9"/>
  <c r="B9" i="9"/>
  <c r="B8" i="9"/>
  <c r="P24" i="9"/>
  <c r="P23" i="9"/>
  <c r="P31" i="9"/>
  <c r="P21" i="9"/>
  <c r="P15" i="9"/>
  <c r="P14" i="9"/>
  <c r="P13" i="9"/>
  <c r="P12" i="9"/>
  <c r="P17" i="9"/>
  <c r="P25" i="9"/>
  <c r="O17" i="8"/>
  <c r="O15" i="8"/>
  <c r="O14" i="8"/>
  <c r="O13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8" i="8"/>
  <c r="B37" i="8"/>
  <c r="B36" i="8"/>
  <c r="B35" i="8"/>
  <c r="B34" i="8"/>
  <c r="B33" i="8"/>
  <c r="B32" i="8"/>
  <c r="B31" i="8"/>
  <c r="B30" i="8"/>
  <c r="B29" i="8"/>
  <c r="B28" i="8"/>
  <c r="O27" i="8"/>
  <c r="B27" i="8"/>
  <c r="O26" i="8"/>
  <c r="B26" i="8"/>
  <c r="O25" i="8"/>
  <c r="B25" i="8"/>
  <c r="O24" i="8"/>
  <c r="O34" i="8" s="1"/>
  <c r="B24" i="8"/>
  <c r="O23" i="8"/>
  <c r="O33" i="8" s="1"/>
  <c r="B23" i="8"/>
  <c r="B22" i="8"/>
  <c r="B21" i="8"/>
  <c r="B20" i="8"/>
  <c r="B19" i="8"/>
  <c r="B18" i="8"/>
  <c r="B17" i="8"/>
  <c r="O16" i="8"/>
  <c r="B16" i="8"/>
  <c r="B15" i="8"/>
  <c r="B14" i="8"/>
  <c r="B13" i="8"/>
  <c r="B12" i="8"/>
  <c r="B11" i="8"/>
  <c r="B10" i="8"/>
  <c r="B9" i="8"/>
  <c r="B8" i="8"/>
  <c r="P43" i="7"/>
  <c r="P42" i="7"/>
  <c r="P41" i="7"/>
  <c r="P40" i="7"/>
  <c r="P39" i="7"/>
  <c r="P38" i="7"/>
  <c r="P37" i="7"/>
  <c r="M37" i="7"/>
  <c r="L37" i="7"/>
  <c r="K37" i="7"/>
  <c r="M36" i="7"/>
  <c r="L36" i="7"/>
  <c r="K36" i="7"/>
  <c r="M35" i="7"/>
  <c r="L35" i="7"/>
  <c r="K35" i="7"/>
  <c r="M34" i="7"/>
  <c r="L34" i="7"/>
  <c r="K34" i="7"/>
  <c r="M33" i="7"/>
  <c r="L33" i="7"/>
  <c r="K33" i="7"/>
  <c r="P32" i="7"/>
  <c r="M32" i="7"/>
  <c r="L32" i="7"/>
  <c r="K32" i="7"/>
  <c r="M31" i="7"/>
  <c r="L31" i="7"/>
  <c r="K31" i="7"/>
  <c r="M30" i="7"/>
  <c r="L30" i="7"/>
  <c r="K30" i="7"/>
  <c r="M29" i="7"/>
  <c r="L29" i="7"/>
  <c r="K29" i="7"/>
  <c r="M28" i="7"/>
  <c r="L28" i="7"/>
  <c r="K28" i="7"/>
  <c r="M27" i="7"/>
  <c r="L27" i="7"/>
  <c r="K27" i="7"/>
  <c r="P26" i="7"/>
  <c r="M26" i="7"/>
  <c r="L26" i="7"/>
  <c r="K26" i="7"/>
  <c r="P25" i="7"/>
  <c r="M25" i="7"/>
  <c r="L25" i="7"/>
  <c r="K25" i="7"/>
  <c r="P24" i="7"/>
  <c r="M24" i="7"/>
  <c r="L24" i="7"/>
  <c r="K24" i="7"/>
  <c r="P23" i="7"/>
  <c r="P33" i="7" s="1"/>
  <c r="M23" i="7"/>
  <c r="L23" i="7"/>
  <c r="K23" i="7"/>
  <c r="P22" i="7"/>
  <c r="M22" i="7"/>
  <c r="L22" i="7"/>
  <c r="K22" i="7"/>
  <c r="M21" i="7"/>
  <c r="L21" i="7"/>
  <c r="K21" i="7"/>
  <c r="M20" i="7"/>
  <c r="L20" i="7"/>
  <c r="K20" i="7"/>
  <c r="M19" i="7"/>
  <c r="L19" i="7"/>
  <c r="K19" i="7"/>
  <c r="M18" i="7"/>
  <c r="L18" i="7"/>
  <c r="K18" i="7"/>
  <c r="M17" i="7"/>
  <c r="L17" i="7"/>
  <c r="K17" i="7"/>
  <c r="P16" i="7"/>
  <c r="M16" i="7"/>
  <c r="L16" i="7"/>
  <c r="K16" i="7"/>
  <c r="P15" i="7"/>
  <c r="M15" i="7"/>
  <c r="L15" i="7"/>
  <c r="K15" i="7"/>
  <c r="P14" i="7"/>
  <c r="M14" i="7"/>
  <c r="L14" i="7"/>
  <c r="K14" i="7"/>
  <c r="P13" i="7"/>
  <c r="M13" i="7"/>
  <c r="L13" i="7"/>
  <c r="K13" i="7"/>
  <c r="P12" i="7"/>
  <c r="M12" i="7"/>
  <c r="L12" i="7"/>
  <c r="K12" i="7"/>
  <c r="M11" i="7"/>
  <c r="L11" i="7"/>
  <c r="K11" i="7"/>
  <c r="M10" i="7"/>
  <c r="L10" i="7"/>
  <c r="P28" i="7" s="1"/>
  <c r="K10" i="7"/>
  <c r="M9" i="7"/>
  <c r="L9" i="7"/>
  <c r="K9" i="7"/>
  <c r="M8" i="7"/>
  <c r="L8" i="7"/>
  <c r="K8" i="7"/>
  <c r="M7" i="7"/>
  <c r="P29" i="7" s="1"/>
  <c r="L7" i="7"/>
  <c r="P18" i="7" s="1"/>
  <c r="K7" i="7"/>
  <c r="P27" i="7" s="1"/>
  <c r="O24" i="3"/>
  <c r="O34" i="3" s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7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8" i="4"/>
  <c r="J9" i="4"/>
  <c r="J10" i="4"/>
  <c r="J11" i="4"/>
  <c r="J12" i="4"/>
  <c r="J7" i="4"/>
  <c r="B13" i="4"/>
  <c r="B8" i="4"/>
  <c r="B9" i="4"/>
  <c r="B10" i="4"/>
  <c r="B11" i="4"/>
  <c r="B12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7" i="4"/>
  <c r="O24" i="4"/>
  <c r="O23" i="4"/>
  <c r="O22" i="4"/>
  <c r="O31" i="4" s="1"/>
  <c r="O21" i="4"/>
  <c r="O30" i="4" s="1"/>
  <c r="O15" i="4"/>
  <c r="O14" i="4"/>
  <c r="O13" i="4"/>
  <c r="O12" i="4"/>
  <c r="O30" i="3"/>
  <c r="O20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8" i="3"/>
  <c r="O27" i="3"/>
  <c r="O26" i="3"/>
  <c r="O25" i="3"/>
  <c r="O23" i="3"/>
  <c r="O33" i="3" s="1"/>
  <c r="O16" i="3"/>
  <c r="O17" i="3"/>
  <c r="O15" i="3"/>
  <c r="O14" i="3"/>
  <c r="O13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8" i="3"/>
  <c r="B37" i="3"/>
  <c r="B36" i="3"/>
  <c r="B35" i="3"/>
  <c r="B34" i="3"/>
  <c r="P41" i="9" l="1"/>
  <c r="P27" i="9"/>
  <c r="P16" i="9"/>
  <c r="P18" i="9"/>
  <c r="P36" i="9"/>
  <c r="P26" i="9"/>
  <c r="P37" i="9"/>
  <c r="P38" i="9"/>
  <c r="P39" i="9"/>
  <c r="P40" i="9"/>
  <c r="P35" i="9"/>
  <c r="O30" i="8"/>
  <c r="O18" i="8"/>
  <c r="O20" i="8"/>
  <c r="O44" i="8"/>
  <c r="O28" i="8"/>
  <c r="O19" i="8"/>
  <c r="O39" i="8"/>
  <c r="O38" i="8"/>
  <c r="O40" i="8"/>
  <c r="O41" i="8"/>
  <c r="O29" i="8"/>
  <c r="O42" i="8"/>
  <c r="O43" i="8"/>
  <c r="P17" i="7"/>
  <c r="P19" i="7"/>
  <c r="O26" i="4"/>
  <c r="O27" i="4"/>
  <c r="O17" i="4"/>
  <c r="O35" i="4"/>
  <c r="O25" i="4"/>
  <c r="O41" i="4"/>
  <c r="O36" i="4"/>
  <c r="O37" i="4"/>
  <c r="O38" i="4"/>
  <c r="O39" i="4"/>
  <c r="O40" i="4"/>
  <c r="O16" i="4"/>
  <c r="O18" i="4"/>
  <c r="O28" i="3"/>
  <c r="O29" i="3"/>
  <c r="O19" i="3"/>
  <c r="O18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O44" i="3" l="1"/>
  <c r="O42" i="3"/>
  <c r="O39" i="3"/>
  <c r="O41" i="3"/>
  <c r="O40" i="3"/>
  <c r="O38" i="3"/>
  <c r="O43" i="3"/>
</calcChain>
</file>

<file path=xl/sharedStrings.xml><?xml version="1.0" encoding="utf-8"?>
<sst xmlns="http://schemas.openxmlformats.org/spreadsheetml/2006/main" count="819" uniqueCount="268">
  <si>
    <t>Reels</t>
  </si>
  <si>
    <t>Picture</t>
  </si>
  <si>
    <t>Thursday</t>
  </si>
  <si>
    <t>Friday</t>
  </si>
  <si>
    <t>Saturday</t>
  </si>
  <si>
    <t>FRIDAY</t>
  </si>
  <si>
    <t>SATURDAY</t>
  </si>
  <si>
    <t>SUNDAY</t>
  </si>
  <si>
    <t>MONDAY</t>
  </si>
  <si>
    <t>TUESDAY</t>
  </si>
  <si>
    <t>WEDNESDAY</t>
  </si>
  <si>
    <t>THURSDAY</t>
  </si>
  <si>
    <t>Monday</t>
  </si>
  <si>
    <t xml:space="preserve"> # OF POSTS/WEEKDAY</t>
  </si>
  <si>
    <t>AV. # of VIEWS/FOLLOWERS</t>
  </si>
  <si>
    <t>Tuesday</t>
  </si>
  <si>
    <t>AV. # of LIKES/FOLLOWERS</t>
  </si>
  <si>
    <t>AVERAGE COMMENTS/LIKES RATIO</t>
  </si>
  <si>
    <t>AVERAGE LIKES/VIEW RATIO</t>
  </si>
  <si>
    <t>AVERAGE COMMENTS</t>
  </si>
  <si>
    <t>AVERAGE VIEWS</t>
  </si>
  <si>
    <t>Wednesday</t>
  </si>
  <si>
    <t>AVERAGE LIKES</t>
  </si>
  <si>
    <t>MAX COMMENTS/LIKES RATIO</t>
  </si>
  <si>
    <t xml:space="preserve"> MAX LIKES/VIEW RATIO</t>
  </si>
  <si>
    <t>MAX COMMENTS</t>
  </si>
  <si>
    <t>MAX VIEWS</t>
  </si>
  <si>
    <t xml:space="preserve">MAX LIKES </t>
  </si>
  <si>
    <t>KEY DATA</t>
  </si>
  <si>
    <t>Comments/Likes Ratio</t>
  </si>
  <si>
    <t>Likes/Views Ratio</t>
  </si>
  <si>
    <t>Description</t>
  </si>
  <si>
    <t>Comments</t>
  </si>
  <si>
    <t>Likes</t>
  </si>
  <si>
    <t>Views</t>
  </si>
  <si>
    <t>Post Format</t>
  </si>
  <si>
    <t>Weekday</t>
  </si>
  <si>
    <t>Date</t>
  </si>
  <si>
    <t xml:space="preserve">Total # of posts </t>
  </si>
  <si>
    <t>Following</t>
  </si>
  <si>
    <t>Followers</t>
  </si>
  <si>
    <t>CYKLAR IG</t>
  </si>
  <si>
    <t>Analysis Date: 2/7/26</t>
  </si>
  <si>
    <t xml:space="preserve">Urea Hand Cream promo video </t>
  </si>
  <si>
    <t xml:space="preserve">Cyklar announces launch at Sephora (Post with Sephora account) </t>
  </si>
  <si>
    <t>Cyklar product lineup post reinforcing upcoming Sephora launch</t>
  </si>
  <si>
    <t xml:space="preserve">"What's in our bag?"- featuring Urea Hand Cream in the Bergamot Bond scent </t>
  </si>
  <si>
    <t xml:space="preserve">Highlights key ingredients in the Urea Hand Cream and their benefits </t>
  </si>
  <si>
    <t>Urea hand cream carousel promoting daily handcare ritual and fragrance variety</t>
  </si>
  <si>
    <t>Urea hand cream carousel showing packaging and product application</t>
  </si>
  <si>
    <t>Urea hand cream carousel featuring product photo and promotional video highlighting moisturizing benefits and texture</t>
  </si>
  <si>
    <t>Urea hand cream showing product texture, key ingredients, packaging and hand application</t>
  </si>
  <si>
    <t>Urea hand cream launch reel</t>
  </si>
  <si>
    <t xml:space="preserve">Shares </t>
  </si>
  <si>
    <t>Reposts</t>
  </si>
  <si>
    <t>Perfume oil promotion offering keychain gift with purchase</t>
  </si>
  <si>
    <t>Perfume oil product post promoting bag charm gift with purchase</t>
  </si>
  <si>
    <t>Perfume oil product photos showcasing individual scents with ingredient-inspired styling and keychain with purchase promo</t>
  </si>
  <si>
    <t>Perfume oil teaser reel showing bottle silhouette promoting keychain gift with purchase</t>
  </si>
  <si>
    <t>Featuring the Vanilla Verve perfume oil scent styled with vanilla ingredient, keychain attachment and handbag display promoting keychain gift with purchase</t>
  </si>
  <si>
    <t>Featuring perfume oil bottles attached to handbag promoting keychain gift with purchase.</t>
  </si>
  <si>
    <t>Demonstrating proper perfume oil application</t>
  </si>
  <si>
    <t>Reel showcasing the Naked Neroli Glow Set, featuring the body oil and sculpting set</t>
  </si>
  <si>
    <t>Cyklar's Sensorial Body Wash post highlighting the formula and available scent lineup.</t>
  </si>
  <si>
    <t>Full perfume oil collection displayed in a presentation case and highlighting the scent lineup</t>
  </si>
  <si>
    <t>Introducing the launch of the travel-size body wash and body cream</t>
  </si>
  <si>
    <t>Holiday gift set available for purchase featuring the Naked Neroli body oil and sculpting tool</t>
  </si>
  <si>
    <t> Bergamot Bond body care gift set highlighting included products and scent profile</t>
  </si>
  <si>
    <t>Highlighting the Sensorial Body Wash and the benefits of the Multi-Oil Complex in it</t>
  </si>
  <si>
    <t>Showcases the Cedar Supreme perfume oil scent and highlights its fragrance notes</t>
  </si>
  <si>
    <t>Featuring the deodorant and perfume oil in the Naked Neroli scent and highlighting its citrus and musk fragrance notes</t>
  </si>
  <si>
    <t>Highlighting Sacred Santal and Vanilla Verve deodorants and their shared warm and sweet amber scent profiles</t>
  </si>
  <si>
    <t>Highlighting the Mandelic Acid Deodorant Gel and its underarm care benefits</t>
  </si>
  <si>
    <t>Showcasing all available scent options for the Mandelic Acid Brightening Deodorant Gel.</t>
  </si>
  <si>
    <t>Engagement Rate</t>
  </si>
  <si>
    <t>TOP PERFORMING POST BASED ON ENGAGEMENT RATE</t>
  </si>
  <si>
    <t xml:space="preserve">NEXT 4 TOP PERFORMING POSTS BASED ON ENGAGEMENT RATE </t>
  </si>
  <si>
    <t>Grand Total</t>
  </si>
  <si>
    <t>AV. VIEWS/FOLLOWERS</t>
  </si>
  <si>
    <t>AV. LIKES/FOLLOWERS</t>
  </si>
  <si>
    <t>AVERAGE SHARES</t>
  </si>
  <si>
    <t>MAX LIKES/VIEWS RATIO</t>
  </si>
  <si>
    <t>MAX SHARES</t>
  </si>
  <si>
    <t>MAX LIKES</t>
  </si>
  <si>
    <t>CYKLAR TIKTOK</t>
  </si>
  <si>
    <t>Cyklar announces launch at Sephora</t>
  </si>
  <si>
    <t># of Shares</t>
  </si>
  <si>
    <t xml:space="preserve"># of Saves </t>
  </si>
  <si>
    <t>Introducing Cyklar's holiday gift sets</t>
  </si>
  <si>
    <t>Showcasing Cyklar's perfume oil collection set</t>
  </si>
  <si>
    <t>Highlights the fragrance-free body wash and body cream in a shower setting</t>
  </si>
  <si>
    <t>Compilation of influencers reviewing and showcasing the perfume oil collection</t>
  </si>
  <si>
    <t>Introducing the Lactic Acid Foaming Body Polish and highlights its texture and exfoliating benefits.</t>
  </si>
  <si>
    <t>Announcing that the Naked Neroli perfume oil scent is available on TikTok Shop</t>
  </si>
  <si>
    <t xml:space="preserve">Claudia Sulewski (founder) announcing that the perfume oil sets are back in stock </t>
  </si>
  <si>
    <t>Featuring Gracie Abrams demonstrating how she layers the perfume oil</t>
  </si>
  <si>
    <t>Claudia Sulewski announces Mejuri partnership bringing perfume oils in-store</t>
  </si>
  <si>
    <t>Teasing upcoming body oil release</t>
  </si>
  <si>
    <t>UGC style content showcasing their Sacred Santal perfume oil</t>
  </si>
  <si>
    <t>UGC style content showcasing their Bergamot Bond perfume oil</t>
  </si>
  <si>
    <t>Influencers sharing favorite perfume oil scents at a Cyklar event</t>
  </si>
  <si>
    <t xml:space="preserve">Promo video showcasing their new perfume oils </t>
  </si>
  <si>
    <t xml:space="preserve">Claudia Sulewski describing what each of the perfume oils smell like </t>
  </si>
  <si>
    <t>Sacred Santal body wash restock announcement</t>
  </si>
  <si>
    <t>"What do you bring to the table?" trend showcasing the perfume oils (UGC style content)</t>
  </si>
  <si>
    <t>UGC style content reviewing and describing the Vanilla Verve body wash</t>
  </si>
  <si>
    <t>Promo video introducing Cyklar's Vanilla Verve body wash</t>
  </si>
  <si>
    <t xml:space="preserve">Teaser video for Cyklar's Vanilla Verve body wash </t>
  </si>
  <si>
    <t>Introducing Cyklar's perfume oils</t>
  </si>
  <si>
    <t>Promoting Cyklar's body wash as an at-home spa shower experience</t>
  </si>
  <si>
    <t>UGC style content highlighting the Sacred Santal body wash</t>
  </si>
  <si>
    <t>Claudia Sulewski talking about the scent notes for Bergamot Bond in the body wash and body cream</t>
  </si>
  <si>
    <t>UGC style content showcasing Cyklar bodycare on TikTok Shop</t>
  </si>
  <si>
    <t>UGC style review of Cyklar body wash</t>
  </si>
  <si>
    <t>Brand aesthetic video introducing Cyklar’s head-to-toe bodycare concept</t>
  </si>
  <si>
    <t>Carousel video highlighting the four body care scents and their scent notes</t>
  </si>
  <si>
    <t>Carousel showcasing Sacred Santal through nature-inspired visuals</t>
  </si>
  <si>
    <t xml:space="preserve">MAX SAVES </t>
  </si>
  <si>
    <t xml:space="preserve">MAX ENGAGEMENT RATE </t>
  </si>
  <si>
    <t>MAX REPOSTS</t>
  </si>
  <si>
    <t>MAX ENGAGEMENT RATE</t>
  </si>
  <si>
    <t>Average Engagement Rate</t>
  </si>
  <si>
    <t xml:space="preserve">AVERAGE REPOSTS </t>
  </si>
  <si>
    <t>AVERAGE ENGAGEMENT RATE</t>
  </si>
  <si>
    <t>AVERAGE SAVES</t>
  </si>
  <si>
    <t xml:space="preserve">AVERAGE SHARES </t>
  </si>
  <si>
    <t>AVERAGE LIKES/VIEWS RATIO</t>
  </si>
  <si>
    <t xml:space="preserve">AVERAGE ENGAGEMENT RATE </t>
  </si>
  <si>
    <t xml:space="preserve">Category Content </t>
  </si>
  <si>
    <t>Announcement</t>
  </si>
  <si>
    <t>Product</t>
  </si>
  <si>
    <t>Influencer</t>
  </si>
  <si>
    <t>Founder Content</t>
  </si>
  <si>
    <t>Teaser</t>
  </si>
  <si>
    <t>UGC</t>
  </si>
  <si>
    <t>Trend</t>
  </si>
  <si>
    <t>Promo</t>
  </si>
  <si>
    <t>Category Content</t>
  </si>
  <si>
    <t>RHODE IG</t>
  </si>
  <si>
    <t>Analysis Date: 2/8/26</t>
  </si>
  <si>
    <t>Winter themed promo post teasing tomorrow's drop of their caffeine reset, peptide lip boost, limited edition headband and seasonal set</t>
  </si>
  <si>
    <t>Behind the scenes post showcasing the development process of their new Caffeine Reset face mask</t>
  </si>
  <si>
    <t>Results and stats from Rhode’s consumer study on their new Peptide Lip Boost</t>
  </si>
  <si>
    <t>A winter campaign shoot featuring Hailey Bieber promoting their new Peptide Lip Boost with the caption highlighting product details and benefits</t>
  </si>
  <si>
    <t>Campaign post showcasing Anok Yai (model) skiing in Big Sky while promoting the Sugarmint Peptide Lip Boost</t>
  </si>
  <si>
    <t>Influencer Charine Cheung reviewing Rhode's new Peptide Lip Boost</t>
  </si>
  <si>
    <t xml:space="preserve">Dr. Ewoma (founder of ELLE UK) reviewing Rhode's new Caffeine Reset face mask + Peptide Lip Boost </t>
  </si>
  <si>
    <t xml:space="preserve">Hailey Bieber showing her pre-red carpet makeup prep using the new Caffeine Reset face mask + Peptide Lip Boost </t>
  </si>
  <si>
    <t xml:space="preserve">Results and stats from Rhode’s consumer study on their new product called Caffeine Rest + formula guide </t>
  </si>
  <si>
    <t>Campaign photoshoot featuring Hailey Bieber promoting the Peptide Lip Boost in Sugarmint</t>
  </si>
  <si>
    <t xml:space="preserve">Upcoming winter launch teaser post </t>
  </si>
  <si>
    <t xml:space="preserve">Cate Underwood's evening skincare featuring Rhode products </t>
  </si>
  <si>
    <t xml:space="preserve">Photo of a piece of mint gum teasing the upcoming launch </t>
  </si>
  <si>
    <t>A set of influencers on Rhode's testing panel testing and reviewing Rhode’s new mask products and highlighting their benefits</t>
  </si>
  <si>
    <t>Tine Van Cauwenberghe morning skincare featuring Rhode products</t>
  </si>
  <si>
    <t>Tips to calm and soothe sensitive skin using Rhode products</t>
  </si>
  <si>
    <t>Educational Q&amp;A-style post answering customer questions about Rhode’s Glazing Milk and its benefits for oily skin</t>
  </si>
  <si>
    <t>Mary Chen (influencer) skincare routine featuring Rhode products</t>
  </si>
  <si>
    <t>Informational post announcing Rhode’s winter pop-up location and early access shopping experiences in Big Sky, Montana</t>
  </si>
  <si>
    <t>Snowy mountain scenery with Rhode branding during their brand trip and pop-up in Big Sky, Montana</t>
  </si>
  <si>
    <t>A night celebrating the launch of the Caffeine Reset and Peptide Lip Boost during Rhode’s brand trip and pop-up in Big Sky, Montana</t>
  </si>
  <si>
    <t xml:space="preserve">Moments from the first day of Rhode's "snow club" brand trip and pop-up celebrating the upcoming launch of their new products </t>
  </si>
  <si>
    <t>Introduction to Rhode’s branded “Snow Club” brand trip and pop-up in Big Sky, Montana</t>
  </si>
  <si>
    <t>A philanthropic awareness post highlighting Rhode Futures Foundation’s Support for Moms Fund and partnership with the Isabella Project</t>
  </si>
  <si>
    <t>Showcases three different ways to use the Barrier Butter cream</t>
  </si>
  <si>
    <t>Highlighting the hydration benefits and ingredients of Rhode’s Barrier Butter moisturizer</t>
  </si>
  <si>
    <t>Content Category</t>
  </si>
  <si>
    <t>BTS</t>
  </si>
  <si>
    <t>Educational</t>
  </si>
  <si>
    <t xml:space="preserve">Rhode influencer testing panel trying out their new products </t>
  </si>
  <si>
    <t>Product-focused post featuring Hailey Bieber highlighting the benefits and everyday use of Rhode’s Barrier Butter moisturizer</t>
  </si>
  <si>
    <t>Promotional</t>
  </si>
  <si>
    <t>Lifestyle</t>
  </si>
  <si>
    <t xml:space="preserve">Product details and benefits of Rhode's new Caffeine Reset face mask </t>
  </si>
  <si>
    <t>Community</t>
  </si>
  <si>
    <t>Wintery campaign shoot announcing the launch of the Caffeine Reset and Peptide Lip Boost masks</t>
  </si>
  <si>
    <t>Average of Engagement Rate</t>
  </si>
  <si>
    <t>Urea hand cream teaser reel promoting next-day product launch</t>
  </si>
  <si>
    <t>Analysis Date: 2/10/26</t>
  </si>
  <si>
    <t>100+</t>
  </si>
  <si>
    <t xml:space="preserve">Toni Bravo (Influencer) trying Rhode's new Caffeine Reset and their new Peptide Lip Boost </t>
  </si>
  <si>
    <t>Highlighting Rhode’s caffeine-inspired skincare products alongside a cup of coffee</t>
  </si>
  <si>
    <t>Video promoting Rhode’s two new masks available to shop on their website</t>
  </si>
  <si>
    <t xml:space="preserve">Aesthetic video highlighting an Influencer unboxing a Rhode PR box containing their two new products </t>
  </si>
  <si>
    <t>A video showing a creator sipping a drink during Rhode’s “Snow Club” brand trip pop-up in Big Sky, Montana</t>
  </si>
  <si>
    <t>Highlights details and benefits of their new Caffeine Reset mask</t>
  </si>
  <si>
    <t xml:space="preserve">Moment's from Rhode's "Snow Club" event in Montana </t>
  </si>
  <si>
    <t xml:space="preserve">Influencer trying out and promoting Rhode's new Peptide Lip Boost </t>
  </si>
  <si>
    <t>Campaign video announcing the next-day launch of rhode’s two new masks</t>
  </si>
  <si>
    <t>A Rhode-branded snowman in Big Sky, Montana used to promote its campaign for their new products launch</t>
  </si>
  <si>
    <t xml:space="preserve">Charine Cheung (influencer) reviews and talks about what she likes about the Peptide Lip Boost </t>
  </si>
  <si>
    <t>A close-up look into the new Caffeine Reset face mask highlighting its key ingredients and benefits </t>
  </si>
  <si>
    <t>Aesthetic unboxing video of a Rhode PR box higlighting their two new products</t>
  </si>
  <si>
    <t>Video higlighting Rhode billboards around Los Angeles</t>
  </si>
  <si>
    <t xml:space="preserve">Hailey Bieber teasing the new products </t>
  </si>
  <si>
    <t xml:space="preserve">Influencer showing her in-flight routine using Rhode's new masks </t>
  </si>
  <si>
    <t>Influencer promoting Rhode's new masks</t>
  </si>
  <si>
    <t xml:space="preserve">Influencer using Rhode's new Peptide Lip Boost </t>
  </si>
  <si>
    <t>Influencer showing her blush and lip liner combo</t>
  </si>
  <si>
    <t xml:space="preserve">Influencer reviewing Rhode's upcoming mask launches </t>
  </si>
  <si>
    <t>Aesthetic and satisfying video highlighting the textures of all of Rhode’s products</t>
  </si>
  <si>
    <t xml:space="preserve">Influencer showcasing her morning skincare routine featuring Rhode products </t>
  </si>
  <si>
    <t xml:space="preserve">Aesthetic video of the Glazing Milk bottle </t>
  </si>
  <si>
    <t>Aesthetic</t>
  </si>
  <si>
    <t>A close-up look into the new Peptide Lip Boost highlighting its key ingredients and benefits </t>
  </si>
  <si>
    <t>RHODE TIKTOK</t>
  </si>
  <si>
    <t>Analysis Date: 2/12/26</t>
  </si>
  <si>
    <t>Announces trhe launch of its Beauty Brand Builder Academy, designed to teach students how to create and launch beauty brands</t>
  </si>
  <si>
    <t>Reel</t>
  </si>
  <si>
    <t xml:space="preserve">Promoting their new Jelly Perfume Balms that are available to shop on their site and soon in Ulta Beauty </t>
  </si>
  <si>
    <t>Official launch day of Sol de Janeiro’s Jelly Perfume Balms and more information about the product</t>
  </si>
  <si>
    <t>Carousel Post</t>
  </si>
  <si>
    <t xml:space="preserve">Carousel Post </t>
  </si>
  <si>
    <t>Showcases the different scents of their Jelly Perfume Balms and their fragrance notes</t>
  </si>
  <si>
    <t xml:space="preserve">Up-close product look and texture of the Jelly Perfume Balms </t>
  </si>
  <si>
    <t>Trendy, interactive reel asking influencers if they are “jelly or not jelly” about fashion trends while promoting the new Jelly Perfume Balm</t>
  </si>
  <si>
    <t>Teaser post for the upcoming launch of their Perfume Jelly Balms</t>
  </si>
  <si>
    <t>Trendy video (ASMR) showing products turning into jelly to build hype for the Jelly Perfume Balm launch</t>
  </si>
  <si>
    <t>Satisfying jelly visual with perfume bottles inside</t>
  </si>
  <si>
    <t>Partnered post with the social media account "Betches" using a relatable “everything shower” trend to promote the Rosa Charmosa Dewy Cream</t>
  </si>
  <si>
    <t xml:space="preserve">Aesthetic video of all the pink products from Sol De Janeiro for Valentine's Day </t>
  </si>
  <si>
    <t xml:space="preserve">Valentine's Day gift guide </t>
  </si>
  <si>
    <t>Behind-the-scenes reel featuring the perfumer discussing the inspiration and creative process behind Cheirosa 91</t>
  </si>
  <si>
    <t>Educational post highlighting Sol de Janeiro’s refillable deodorant and its sustainability benefits</t>
  </si>
  <si>
    <t>Featuring Sol de Janeiro’s group work chat sharing feel-good habits they swear by during winter</t>
  </si>
  <si>
    <t>Highlights the Bum Bum Body Firmeza Oil and its nourishing benefits for dry winter skin</t>
  </si>
  <si>
    <t xml:space="preserve">Influencer showing her Sunday reset routine featuring Sol De Janeiro products </t>
  </si>
  <si>
    <t>Comparing Cheirosa 62’s scent notes to an ice cream flavor to highlight its sweet fragrance profile</t>
  </si>
  <si>
    <t>Informational post about Delícia Drench Shower Oil and its forumla</t>
  </si>
  <si>
    <t>Promotional post highlighting 40% off Brazilian Bum Bum icons</t>
  </si>
  <si>
    <t xml:space="preserve">Highlights targeted benefits for each of the body creams </t>
  </si>
  <si>
    <t>Educational post highlighting Sol de Janeiro’s refillable Brazilian Bum Bum Cream and its sustainability benefits</t>
  </si>
  <si>
    <t>Informational post about Sol De Janeiro's Badalada Lotion</t>
  </si>
  <si>
    <t>Educational post explaining the meaning behind “Cheirosa” and its connection to Sol de Janeiro fragrances</t>
  </si>
  <si>
    <t>Interview-style reel; Meg Stalter talking about Rosa Charmosa Dewy Cream</t>
  </si>
  <si>
    <t>Close-up video of Rosa Charmosa Dewy Cream highlighting its deep hydration benefits</t>
  </si>
  <si>
    <t>2016" trend; highlighting moments of Sol De Janiero that year</t>
  </si>
  <si>
    <t>Close-up visuals of Cheirosa 91 perfume mist paired with its key scent inspirations</t>
  </si>
  <si>
    <t>Brand</t>
  </si>
  <si>
    <t>Official launch announcement introducting their new Jelly Perfume Balms</t>
  </si>
  <si>
    <t>\</t>
  </si>
  <si>
    <t>Analysis Date: 2/13/26</t>
  </si>
  <si>
    <t>SOL DE JANEIRO TIKTOK</t>
  </si>
  <si>
    <t>SOL DE JANEIRO IG</t>
  </si>
  <si>
    <t>‘Twas the night before” trend featuring a sequin Carnival outfit and Sol de Janeiro products ready for Rio’s big carnival</t>
  </si>
  <si>
    <t>"You have to believe me trend" promoting their Brazilian Kiss Lip Butter</t>
  </si>
  <si>
    <t xml:space="preserve"> “Fictional crushes” trend matching book characters with Sol de Janeiro products</t>
  </si>
  <si>
    <t>Influencer promoting some of the new Sol De Janeiro products</t>
  </si>
  <si>
    <t>Influencer showing "what she smells like" using Sol De Janeiro products</t>
  </si>
  <si>
    <t>UGC-style “things that fix my attitude” post featuring Sol de Janeiro products.</t>
  </si>
  <si>
    <t>"What does your favorite perfume mist says about you?" trend</t>
  </si>
  <si>
    <t>Educational post explaining the meaning behind “Delícia Drench” and its connection to Sol de Janeiro fragrances</t>
  </si>
  <si>
    <t>A vibrant visual capturing the world of Rosa Charmosa Dewy Cream</t>
  </si>
  <si>
    <t>"Vanilla Girl" night-time routine featuring Sol De Janeiro products</t>
  </si>
  <si>
    <t>Behind-the-scenes look at Rosa Charmosa Dewy Cream in production</t>
  </si>
  <si>
    <t>Educational post explaining the meaning behind “Rosa Charmosa” and its connection to Sol de Janeiro fragrances</t>
  </si>
  <si>
    <t>Meg Stalter before her daily dose of Rosa Charmosa Dewy Cream vs. after</t>
  </si>
  <si>
    <t>Inflluencer showing her Sunday reset routine featuring Sol De Janiero products</t>
  </si>
  <si>
    <t xml:space="preserve">A city-inspired visual featuring Sol de Janeiro's Cheirosa 91 perfume mist in a colorful market </t>
  </si>
  <si>
    <t xml:space="preserve">Educational post explaining the meaning behind “Sol De Janeiro” </t>
  </si>
  <si>
    <t>2025 end-of-year recap highlighting memorable moments from the year</t>
  </si>
  <si>
    <t xml:space="preserve">Promoting Sol De Janeiro x Glow Recipe giveaway </t>
  </si>
  <si>
    <t>Promoting two Sol de Janeiro body scrubs and highlighting their key benefits</t>
  </si>
  <si>
    <t>Holiday-themed post encouraging showing up to a party with Sol de Janeiro gifts everyone wants</t>
  </si>
  <si>
    <t>POV-style holiday shopping post about being the friend who always gives the best gifts</t>
  </si>
  <si>
    <t> New Year promo introducing bag charms with every purchase of Cyklar's Perfume Oil</t>
  </si>
  <si>
    <t>$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</si>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</sst>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00_);_(* \(#,##0.000\);_(* &quot;-&quot;??_);_(@_)"/>
    <numFmt numFmtId="167" formatCode="0.0000"/>
  </numFmts>
  <fonts count="27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color rgb="FF3F3F3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3F3F3F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8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0"/>
      <name val="Arial"/>
      <family val="2"/>
    </font>
    <font>
      <sz val="16"/>
      <color rgb="FF000000"/>
      <name val="Arial"/>
      <family val="2"/>
    </font>
    <font>
      <b/>
      <sz val="16"/>
      <color rgb="FF3F3F3F"/>
      <name val="Arial"/>
      <family val="2"/>
    </font>
    <font>
      <sz val="24"/>
      <color theme="1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5F1"/>
        <bgColor indexed="64"/>
      </patternFill>
    </fill>
    <fill>
      <patternFill patternType="solid">
        <fgColor rgb="FFDCB7F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8F3FE"/>
        <bgColor indexed="64"/>
      </patternFill>
    </fill>
    <fill>
      <patternFill patternType="solid">
        <fgColor rgb="FFC6EFCE"/>
      </patternFill>
    </fill>
    <fill>
      <patternFill patternType="solid">
        <fgColor rgb="FFB0DBB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F8B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8EE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C6E"/>
        <bgColor indexed="64"/>
      </patternFill>
    </fill>
    <fill>
      <patternFill patternType="solid">
        <fgColor rgb="FFFF916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DC6E"/>
        <bgColor rgb="FF000000"/>
      </patternFill>
    </fill>
    <fill>
      <patternFill patternType="solid">
        <fgColor rgb="FFFFBCA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17" borderId="0" applyNumberFormat="0" applyBorder="0" applyAlignment="0" applyProtection="0"/>
  </cellStyleXfs>
  <cellXfs count="326">
    <xf numFmtId="0" fontId="0" fillId="0" borderId="0" xfId="0"/>
    <xf numFmtId="164" fontId="0" fillId="0" borderId="0" xfId="0" applyNumberFormat="1"/>
    <xf numFmtId="0" fontId="6" fillId="0" borderId="0" xfId="0" applyFont="1"/>
    <xf numFmtId="164" fontId="4" fillId="0" borderId="0" xfId="0" applyNumberFormat="1" applyFont="1"/>
    <xf numFmtId="14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165" fontId="4" fillId="0" borderId="0" xfId="0" applyNumberFormat="1" applyFont="1"/>
    <xf numFmtId="0" fontId="4" fillId="0" borderId="0" xfId="0" applyFont="1"/>
    <xf numFmtId="0" fontId="6" fillId="7" borderId="0" xfId="0" applyFont="1" applyFill="1"/>
    <xf numFmtId="0" fontId="5" fillId="0" borderId="2" xfId="0" applyFont="1" applyBorder="1"/>
    <xf numFmtId="0" fontId="7" fillId="7" borderId="0" xfId="3" applyFont="1" applyFill="1" applyBorder="1" applyAlignment="1"/>
    <xf numFmtId="0" fontId="11" fillId="0" borderId="0" xfId="0" applyFont="1"/>
    <xf numFmtId="0" fontId="8" fillId="0" borderId="0" xfId="0" applyFont="1"/>
    <xf numFmtId="14" fontId="9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0" fontId="12" fillId="9" borderId="3" xfId="3" applyFont="1" applyFill="1" applyBorder="1"/>
    <xf numFmtId="165" fontId="8" fillId="0" borderId="0" xfId="4" applyNumberFormat="1" applyFont="1"/>
    <xf numFmtId="165" fontId="8" fillId="0" borderId="0" xfId="0" applyNumberFormat="1" applyFont="1"/>
    <xf numFmtId="0" fontId="13" fillId="0" borderId="0" xfId="0" applyFont="1"/>
    <xf numFmtId="0" fontId="15" fillId="0" borderId="3" xfId="0" applyFont="1" applyBorder="1"/>
    <xf numFmtId="0" fontId="15" fillId="0" borderId="3" xfId="0" applyFont="1" applyBorder="1" applyAlignment="1">
      <alignment horizontal="left"/>
    </xf>
    <xf numFmtId="165" fontId="17" fillId="0" borderId="0" xfId="0" applyNumberFormat="1" applyFont="1"/>
    <xf numFmtId="0" fontId="18" fillId="0" borderId="0" xfId="0" applyFont="1"/>
    <xf numFmtId="10" fontId="15" fillId="0" borderId="3" xfId="5" applyNumberFormat="1" applyFont="1" applyBorder="1"/>
    <xf numFmtId="14" fontId="20" fillId="0" borderId="3" xfId="0" applyNumberFormat="1" applyFont="1" applyBorder="1" applyAlignment="1">
      <alignment horizontal="center"/>
    </xf>
    <xf numFmtId="0" fontId="15" fillId="7" borderId="3" xfId="1" applyFont="1" applyFill="1" applyBorder="1" applyAlignment="1">
      <alignment horizontal="center"/>
    </xf>
    <xf numFmtId="0" fontId="20" fillId="0" borderId="3" xfId="0" applyFont="1" applyBorder="1"/>
    <xf numFmtId="165" fontId="20" fillId="0" borderId="3" xfId="0" applyNumberFormat="1" applyFont="1" applyBorder="1"/>
    <xf numFmtId="164" fontId="20" fillId="0" borderId="3" xfId="0" applyNumberFormat="1" applyFont="1" applyBorder="1"/>
    <xf numFmtId="165" fontId="20" fillId="0" borderId="3" xfId="0" applyNumberFormat="1" applyFont="1" applyBorder="1" applyAlignment="1">
      <alignment horizontal="right"/>
    </xf>
    <xf numFmtId="10" fontId="15" fillId="7" borderId="3" xfId="5" applyNumberFormat="1" applyFont="1" applyFill="1" applyBorder="1"/>
    <xf numFmtId="0" fontId="15" fillId="0" borderId="0" xfId="0" applyFont="1"/>
    <xf numFmtId="0" fontId="21" fillId="0" borderId="0" xfId="0" applyFont="1" applyAlignment="1">
      <alignment horizontal="center"/>
    </xf>
    <xf numFmtId="0" fontId="16" fillId="6" borderId="3" xfId="0" applyFont="1" applyFill="1" applyBorder="1"/>
    <xf numFmtId="165" fontId="22" fillId="0" borderId="0" xfId="4" applyNumberFormat="1" applyFont="1"/>
    <xf numFmtId="0" fontId="22" fillId="0" borderId="0" xfId="0" applyFont="1"/>
    <xf numFmtId="0" fontId="22" fillId="0" borderId="3" xfId="0" applyFont="1" applyBorder="1" applyAlignment="1">
      <alignment horizontal="left"/>
    </xf>
    <xf numFmtId="10" fontId="22" fillId="0" borderId="3" xfId="0" applyNumberFormat="1" applyFont="1" applyBorder="1"/>
    <xf numFmtId="165" fontId="15" fillId="10" borderId="3" xfId="4" applyNumberFormat="1" applyFont="1" applyFill="1" applyBorder="1"/>
    <xf numFmtId="14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65" fontId="15" fillId="0" borderId="3" xfId="4" applyNumberFormat="1" applyFont="1" applyBorder="1"/>
    <xf numFmtId="0" fontId="15" fillId="11" borderId="0" xfId="0" applyFont="1" applyFill="1"/>
    <xf numFmtId="164" fontId="15" fillId="0" borderId="3" xfId="0" applyNumberFormat="1" applyFont="1" applyBorder="1"/>
    <xf numFmtId="165" fontId="15" fillId="11" borderId="3" xfId="4" applyNumberFormat="1" applyFont="1" applyFill="1" applyBorder="1"/>
    <xf numFmtId="165" fontId="15" fillId="12" borderId="3" xfId="4" applyNumberFormat="1" applyFont="1" applyFill="1" applyBorder="1"/>
    <xf numFmtId="165" fontId="15" fillId="14" borderId="3" xfId="4" applyNumberFormat="1" applyFont="1" applyFill="1" applyBorder="1"/>
    <xf numFmtId="165" fontId="15" fillId="0" borderId="3" xfId="4" applyNumberFormat="1" applyFont="1" applyFill="1" applyBorder="1"/>
    <xf numFmtId="165" fontId="15" fillId="8" borderId="3" xfId="4" applyNumberFormat="1" applyFont="1" applyFill="1" applyBorder="1"/>
    <xf numFmtId="165" fontId="15" fillId="13" borderId="3" xfId="4" applyNumberFormat="1" applyFont="1" applyFill="1" applyBorder="1"/>
    <xf numFmtId="165" fontId="15" fillId="13" borderId="9" xfId="4" applyNumberFormat="1" applyFont="1" applyFill="1" applyBorder="1"/>
    <xf numFmtId="165" fontId="15" fillId="16" borderId="9" xfId="4" applyNumberFormat="1" applyFont="1" applyFill="1" applyBorder="1"/>
    <xf numFmtId="165" fontId="15" fillId="16" borderId="3" xfId="4" applyNumberFormat="1" applyFont="1" applyFill="1" applyBorder="1"/>
    <xf numFmtId="14" fontId="15" fillId="7" borderId="3" xfId="2" applyNumberFormat="1" applyFont="1" applyFill="1" applyBorder="1" applyAlignment="1">
      <alignment horizontal="center"/>
    </xf>
    <xf numFmtId="0" fontId="15" fillId="7" borderId="3" xfId="2" applyFont="1" applyFill="1" applyBorder="1" applyAlignment="1">
      <alignment horizontal="center"/>
    </xf>
    <xf numFmtId="165" fontId="15" fillId="7" borderId="3" xfId="2" applyNumberFormat="1" applyFont="1" applyFill="1" applyBorder="1"/>
    <xf numFmtId="165" fontId="15" fillId="16" borderId="3" xfId="2" applyNumberFormat="1" applyFont="1" applyFill="1" applyBorder="1"/>
    <xf numFmtId="0" fontId="15" fillId="7" borderId="3" xfId="2" applyFont="1" applyFill="1" applyBorder="1"/>
    <xf numFmtId="164" fontId="15" fillId="7" borderId="3" xfId="2" applyNumberFormat="1" applyFont="1" applyFill="1" applyBorder="1"/>
    <xf numFmtId="14" fontId="15" fillId="7" borderId="3" xfId="1" applyNumberFormat="1" applyFont="1" applyFill="1" applyBorder="1" applyAlignment="1">
      <alignment horizontal="center"/>
    </xf>
    <xf numFmtId="165" fontId="15" fillId="7" borderId="3" xfId="1" applyNumberFormat="1" applyFont="1" applyFill="1" applyBorder="1"/>
    <xf numFmtId="165" fontId="15" fillId="13" borderId="3" xfId="1" applyNumberFormat="1" applyFont="1" applyFill="1" applyBorder="1"/>
    <xf numFmtId="0" fontId="15" fillId="7" borderId="3" xfId="1" applyFont="1" applyFill="1" applyBorder="1"/>
    <xf numFmtId="164" fontId="15" fillId="7" borderId="3" xfId="1" applyNumberFormat="1" applyFont="1" applyFill="1" applyBorder="1"/>
    <xf numFmtId="165" fontId="15" fillId="0" borderId="0" xfId="4" applyNumberFormat="1" applyFont="1"/>
    <xf numFmtId="10" fontId="16" fillId="6" borderId="3" xfId="5" applyNumberFormat="1" applyFont="1" applyFill="1" applyBorder="1"/>
    <xf numFmtId="165" fontId="15" fillId="7" borderId="3" xfId="0" applyNumberFormat="1" applyFont="1" applyFill="1" applyBorder="1"/>
    <xf numFmtId="0" fontId="21" fillId="7" borderId="0" xfId="3" applyFont="1" applyFill="1" applyBorder="1" applyAlignment="1"/>
    <xf numFmtId="164" fontId="15" fillId="0" borderId="0" xfId="0" applyNumberFormat="1" applyFont="1"/>
    <xf numFmtId="0" fontId="15" fillId="7" borderId="4" xfId="1" applyFont="1" applyFill="1" applyBorder="1"/>
    <xf numFmtId="167" fontId="15" fillId="7" borderId="3" xfId="1" applyNumberFormat="1" applyFont="1" applyFill="1" applyBorder="1"/>
    <xf numFmtId="14" fontId="15" fillId="7" borderId="3" xfId="0" applyNumberFormat="1" applyFont="1" applyFill="1" applyBorder="1" applyAlignment="1">
      <alignment horizontal="center"/>
    </xf>
    <xf numFmtId="0" fontId="15" fillId="7" borderId="3" xfId="0" applyFont="1" applyFill="1" applyBorder="1"/>
    <xf numFmtId="0" fontId="15" fillId="7" borderId="4" xfId="0" applyFont="1" applyFill="1" applyBorder="1"/>
    <xf numFmtId="0" fontId="15" fillId="7" borderId="4" xfId="2" applyFont="1" applyFill="1" applyBorder="1"/>
    <xf numFmtId="0" fontId="15" fillId="0" borderId="4" xfId="0" applyFont="1" applyBorder="1"/>
    <xf numFmtId="165" fontId="15" fillId="7" borderId="3" xfId="0" applyNumberFormat="1" applyFont="1" applyFill="1" applyBorder="1" applyAlignment="1">
      <alignment horizontal="right"/>
    </xf>
    <xf numFmtId="0" fontId="16" fillId="18" borderId="3" xfId="0" applyFont="1" applyFill="1" applyBorder="1"/>
    <xf numFmtId="14" fontId="15" fillId="7" borderId="10" xfId="0" applyNumberFormat="1" applyFont="1" applyFill="1" applyBorder="1" applyAlignment="1">
      <alignment horizontal="center"/>
    </xf>
    <xf numFmtId="0" fontId="15" fillId="7" borderId="10" xfId="1" applyFont="1" applyFill="1" applyBorder="1" applyAlignment="1">
      <alignment horizontal="center"/>
    </xf>
    <xf numFmtId="165" fontId="15" fillId="7" borderId="10" xfId="0" applyNumberFormat="1" applyFont="1" applyFill="1" applyBorder="1"/>
    <xf numFmtId="0" fontId="15" fillId="7" borderId="11" xfId="0" applyFont="1" applyFill="1" applyBorder="1"/>
    <xf numFmtId="14" fontId="23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/>
    <xf numFmtId="165" fontId="23" fillId="0" borderId="0" xfId="0" applyNumberFormat="1" applyFont="1"/>
    <xf numFmtId="164" fontId="23" fillId="0" borderId="0" xfId="0" applyNumberFormat="1" applyFont="1"/>
    <xf numFmtId="14" fontId="15" fillId="0" borderId="0" xfId="0" applyNumberFormat="1" applyFont="1"/>
    <xf numFmtId="0" fontId="15" fillId="7" borderId="0" xfId="0" applyFont="1" applyFill="1"/>
    <xf numFmtId="0" fontId="21" fillId="0" borderId="2" xfId="0" applyFont="1" applyBorder="1"/>
    <xf numFmtId="0" fontId="21" fillId="0" borderId="0" xfId="0" applyFont="1"/>
    <xf numFmtId="165" fontId="15" fillId="19" borderId="3" xfId="1" applyNumberFormat="1" applyFont="1" applyFill="1" applyBorder="1"/>
    <xf numFmtId="165" fontId="15" fillId="13" borderId="3" xfId="0" applyNumberFormat="1" applyFont="1" applyFill="1" applyBorder="1"/>
    <xf numFmtId="165" fontId="15" fillId="14" borderId="3" xfId="2" applyNumberFormat="1" applyFont="1" applyFill="1" applyBorder="1"/>
    <xf numFmtId="165" fontId="15" fillId="6" borderId="3" xfId="0" applyNumberFormat="1" applyFont="1" applyFill="1" applyBorder="1"/>
    <xf numFmtId="165" fontId="15" fillId="20" borderId="3" xfId="0" applyNumberFormat="1" applyFont="1" applyFill="1" applyBorder="1"/>
    <xf numFmtId="165" fontId="15" fillId="21" borderId="3" xfId="1" applyNumberFormat="1" applyFont="1" applyFill="1" applyBorder="1"/>
    <xf numFmtId="165" fontId="15" fillId="21" borderId="3" xfId="0" applyNumberFormat="1" applyFont="1" applyFill="1" applyBorder="1"/>
    <xf numFmtId="165" fontId="15" fillId="20" borderId="3" xfId="1" applyNumberFormat="1" applyFont="1" applyFill="1" applyBorder="1"/>
    <xf numFmtId="165" fontId="15" fillId="22" borderId="3" xfId="0" applyNumberFormat="1" applyFont="1" applyFill="1" applyBorder="1"/>
    <xf numFmtId="165" fontId="15" fillId="9" borderId="3" xfId="0" applyNumberFormat="1" applyFont="1" applyFill="1" applyBorder="1"/>
    <xf numFmtId="0" fontId="15" fillId="0" borderId="0" xfId="0" pivotButton="1" applyFont="1"/>
    <xf numFmtId="0" fontId="15" fillId="0" borderId="0" xfId="0" applyFont="1" applyAlignment="1">
      <alignment horizontal="left"/>
    </xf>
    <xf numFmtId="10" fontId="15" fillId="0" borderId="0" xfId="0" applyNumberFormat="1" applyFont="1"/>
    <xf numFmtId="10" fontId="15" fillId="0" borderId="3" xfId="0" applyNumberFormat="1" applyFont="1" applyBorder="1"/>
    <xf numFmtId="0" fontId="24" fillId="0" borderId="0" xfId="0" applyFont="1"/>
    <xf numFmtId="165" fontId="15" fillId="14" borderId="3" xfId="0" applyNumberFormat="1" applyFont="1" applyFill="1" applyBorder="1"/>
    <xf numFmtId="165" fontId="20" fillId="21" borderId="3" xfId="0" applyNumberFormat="1" applyFont="1" applyFill="1" applyBorder="1"/>
    <xf numFmtId="165" fontId="20" fillId="13" borderId="3" xfId="0" applyNumberFormat="1" applyFont="1" applyFill="1" applyBorder="1"/>
    <xf numFmtId="165" fontId="20" fillId="6" borderId="3" xfId="0" applyNumberFormat="1" applyFont="1" applyFill="1" applyBorder="1"/>
    <xf numFmtId="165" fontId="20" fillId="18" borderId="3" xfId="0" applyNumberFormat="1" applyFont="1" applyFill="1" applyBorder="1"/>
    <xf numFmtId="14" fontId="19" fillId="0" borderId="0" xfId="0" applyNumberFormat="1" applyFont="1"/>
    <xf numFmtId="0" fontId="19" fillId="0" borderId="0" xfId="0" applyFont="1"/>
    <xf numFmtId="0" fontId="16" fillId="14" borderId="3" xfId="0" applyFont="1" applyFill="1" applyBorder="1"/>
    <xf numFmtId="165" fontId="16" fillId="14" borderId="3" xfId="0" applyNumberFormat="1" applyFont="1" applyFill="1" applyBorder="1"/>
    <xf numFmtId="164" fontId="16" fillId="14" borderId="3" xfId="0" applyNumberFormat="1" applyFont="1" applyFill="1" applyBorder="1"/>
    <xf numFmtId="10" fontId="16" fillId="14" borderId="3" xfId="5" applyNumberFormat="1" applyFont="1" applyFill="1" applyBorder="1" applyAlignment="1"/>
    <xf numFmtId="0" fontId="16" fillId="21" borderId="3" xfId="0" applyFont="1" applyFill="1" applyBorder="1"/>
    <xf numFmtId="165" fontId="16" fillId="21" borderId="3" xfId="0" applyNumberFormat="1" applyFont="1" applyFill="1" applyBorder="1"/>
    <xf numFmtId="164" fontId="16" fillId="21" borderId="3" xfId="0" applyNumberFormat="1" applyFont="1" applyFill="1" applyBorder="1"/>
    <xf numFmtId="10" fontId="16" fillId="21" borderId="3" xfId="0" applyNumberFormat="1" applyFont="1" applyFill="1" applyBorder="1"/>
    <xf numFmtId="0" fontId="16" fillId="13" borderId="3" xfId="0" applyFont="1" applyFill="1" applyBorder="1"/>
    <xf numFmtId="0" fontId="16" fillId="13" borderId="3" xfId="0" applyFont="1" applyFill="1" applyBorder="1" applyAlignment="1">
      <alignment horizontal="center"/>
    </xf>
    <xf numFmtId="0" fontId="16" fillId="23" borderId="6" xfId="0" applyFont="1" applyFill="1" applyBorder="1" applyAlignment="1">
      <alignment horizontal="center"/>
    </xf>
    <xf numFmtId="0" fontId="16" fillId="23" borderId="4" xfId="0" applyFont="1" applyFill="1" applyBorder="1" applyAlignment="1">
      <alignment horizontal="center"/>
    </xf>
    <xf numFmtId="0" fontId="16" fillId="18" borderId="4" xfId="0" applyFont="1" applyFill="1" applyBorder="1"/>
    <xf numFmtId="43" fontId="16" fillId="18" borderId="3" xfId="0" applyNumberFormat="1" applyFont="1" applyFill="1" applyBorder="1"/>
    <xf numFmtId="0" fontId="16" fillId="13" borderId="8" xfId="1" applyFont="1" applyFill="1" applyBorder="1" applyAlignment="1"/>
    <xf numFmtId="0" fontId="16" fillId="18" borderId="7" xfId="2" applyFont="1" applyFill="1" applyBorder="1" applyAlignment="1"/>
    <xf numFmtId="0" fontId="22" fillId="18" borderId="0" xfId="0" applyFont="1" applyFill="1"/>
    <xf numFmtId="0" fontId="22" fillId="18" borderId="0" xfId="0" applyFont="1" applyFill="1" applyAlignment="1">
      <alignment horizontal="left"/>
    </xf>
    <xf numFmtId="10" fontId="22" fillId="18" borderId="0" xfId="0" applyNumberFormat="1" applyFont="1" applyFill="1"/>
    <xf numFmtId="165" fontId="16" fillId="14" borderId="3" xfId="0" applyNumberFormat="1" applyFont="1" applyFill="1" applyBorder="1" applyAlignment="1">
      <alignment horizontal="right"/>
    </xf>
    <xf numFmtId="1" fontId="16" fillId="14" borderId="3" xfId="0" applyNumberFormat="1" applyFont="1" applyFill="1" applyBorder="1" applyAlignment="1">
      <alignment horizontal="right"/>
    </xf>
    <xf numFmtId="164" fontId="16" fillId="14" borderId="3" xfId="0" applyNumberFormat="1" applyFont="1" applyFill="1" applyBorder="1" applyAlignment="1">
      <alignment horizontal="right"/>
    </xf>
    <xf numFmtId="166" fontId="16" fillId="14" borderId="3" xfId="0" applyNumberFormat="1" applyFont="1" applyFill="1" applyBorder="1" applyAlignment="1">
      <alignment horizontal="right"/>
    </xf>
    <xf numFmtId="10" fontId="16" fillId="14" borderId="3" xfId="5" applyNumberFormat="1" applyFont="1" applyFill="1" applyBorder="1"/>
    <xf numFmtId="10" fontId="16" fillId="21" borderId="3" xfId="5" applyNumberFormat="1" applyFont="1" applyFill="1" applyBorder="1"/>
    <xf numFmtId="0" fontId="15" fillId="7" borderId="3" xfId="0" applyFont="1" applyFill="1" applyBorder="1" applyAlignment="1">
      <alignment horizontal="center"/>
    </xf>
    <xf numFmtId="165" fontId="15" fillId="7" borderId="3" xfId="4" applyNumberFormat="1" applyFont="1" applyFill="1" applyBorder="1"/>
    <xf numFmtId="0" fontId="16" fillId="18" borderId="4" xfId="1" applyFont="1" applyFill="1" applyBorder="1"/>
    <xf numFmtId="164" fontId="16" fillId="18" borderId="3" xfId="1" applyNumberFormat="1" applyFont="1" applyFill="1" applyBorder="1"/>
    <xf numFmtId="167" fontId="16" fillId="18" borderId="3" xfId="1" applyNumberFormat="1" applyFont="1" applyFill="1" applyBorder="1"/>
    <xf numFmtId="10" fontId="16" fillId="7" borderId="3" xfId="5" applyNumberFormat="1" applyFont="1" applyFill="1" applyBorder="1"/>
    <xf numFmtId="10" fontId="16" fillId="2" borderId="3" xfId="1" applyNumberFormat="1" applyFont="1" applyBorder="1"/>
    <xf numFmtId="14" fontId="16" fillId="18" borderId="3" xfId="1" applyNumberFormat="1" applyFont="1" applyFill="1" applyBorder="1" applyAlignment="1">
      <alignment horizontal="center"/>
    </xf>
    <xf numFmtId="0" fontId="16" fillId="18" borderId="3" xfId="1" applyFont="1" applyFill="1" applyBorder="1" applyAlignment="1">
      <alignment horizontal="center"/>
    </xf>
    <xf numFmtId="0" fontId="16" fillId="18" borderId="3" xfId="1" applyFont="1" applyFill="1" applyBorder="1"/>
    <xf numFmtId="165" fontId="16" fillId="18" borderId="3" xfId="1" applyNumberFormat="1" applyFont="1" applyFill="1" applyBorder="1"/>
    <xf numFmtId="165" fontId="16" fillId="21" borderId="3" xfId="1" applyNumberFormat="1" applyFont="1" applyFill="1" applyBorder="1"/>
    <xf numFmtId="165" fontId="16" fillId="13" borderId="3" xfId="6" applyNumberFormat="1" applyFont="1" applyFill="1" applyBorder="1"/>
    <xf numFmtId="165" fontId="16" fillId="22" borderId="3" xfId="6" applyNumberFormat="1" applyFont="1" applyFill="1" applyBorder="1"/>
    <xf numFmtId="165" fontId="16" fillId="21" borderId="3" xfId="6" applyNumberFormat="1" applyFont="1" applyFill="1" applyBorder="1"/>
    <xf numFmtId="165" fontId="16" fillId="20" borderId="3" xfId="6" applyNumberFormat="1" applyFont="1" applyFill="1" applyBorder="1"/>
    <xf numFmtId="14" fontId="16" fillId="13" borderId="3" xfId="1" applyNumberFormat="1" applyFont="1" applyFill="1" applyBorder="1" applyAlignment="1">
      <alignment horizontal="center"/>
    </xf>
    <xf numFmtId="0" fontId="16" fillId="13" borderId="3" xfId="1" applyFont="1" applyFill="1" applyBorder="1" applyAlignment="1">
      <alignment horizontal="center"/>
    </xf>
    <xf numFmtId="165" fontId="16" fillId="13" borderId="3" xfId="1" applyNumberFormat="1" applyFont="1" applyFill="1" applyBorder="1"/>
    <xf numFmtId="165" fontId="16" fillId="12" borderId="3" xfId="4" applyNumberFormat="1" applyFont="1" applyFill="1" applyBorder="1"/>
    <xf numFmtId="165" fontId="16" fillId="14" borderId="3" xfId="1" applyNumberFormat="1" applyFont="1" applyFill="1" applyBorder="1"/>
    <xf numFmtId="14" fontId="16" fillId="18" borderId="3" xfId="2" applyNumberFormat="1" applyFont="1" applyFill="1" applyBorder="1" applyAlignment="1">
      <alignment horizontal="center"/>
    </xf>
    <xf numFmtId="0" fontId="16" fillId="18" borderId="3" xfId="2" applyFont="1" applyFill="1" applyBorder="1" applyAlignment="1">
      <alignment horizontal="center"/>
    </xf>
    <xf numFmtId="165" fontId="16" fillId="18" borderId="3" xfId="2" applyNumberFormat="1" applyFont="1" applyFill="1" applyBorder="1"/>
    <xf numFmtId="165" fontId="16" fillId="15" borderId="3" xfId="1" applyNumberFormat="1" applyFont="1" applyFill="1" applyBorder="1"/>
    <xf numFmtId="0" fontId="16" fillId="13" borderId="3" xfId="1" applyFont="1" applyFill="1" applyBorder="1"/>
    <xf numFmtId="164" fontId="16" fillId="13" borderId="3" xfId="1" applyNumberFormat="1" applyFont="1" applyFill="1" applyBorder="1"/>
    <xf numFmtId="10" fontId="16" fillId="0" borderId="3" xfId="5" applyNumberFormat="1" applyFont="1" applyBorder="1"/>
    <xf numFmtId="0" fontId="16" fillId="18" borderId="3" xfId="2" applyFont="1" applyFill="1" applyBorder="1"/>
    <xf numFmtId="164" fontId="16" fillId="18" borderId="3" xfId="2" applyNumberFormat="1" applyFont="1" applyFill="1" applyBorder="1"/>
    <xf numFmtId="165" fontId="16" fillId="10" borderId="3" xfId="4" applyNumberFormat="1" applyFont="1" applyFill="1" applyBorder="1"/>
    <xf numFmtId="0" fontId="25" fillId="18" borderId="3" xfId="2" applyFont="1" applyFill="1" applyBorder="1" applyAlignment="1">
      <alignment horizontal="center"/>
    </xf>
    <xf numFmtId="165" fontId="16" fillId="14" borderId="3" xfId="2" applyNumberFormat="1" applyFont="1" applyFill="1" applyBorder="1"/>
    <xf numFmtId="10" fontId="16" fillId="21" borderId="3" xfId="5" applyNumberFormat="1" applyFont="1" applyFill="1" applyBorder="1" applyAlignment="1"/>
    <xf numFmtId="43" fontId="16" fillId="13" borderId="3" xfId="0" applyNumberFormat="1" applyFont="1" applyFill="1" applyBorder="1"/>
    <xf numFmtId="0" fontId="16" fillId="22" borderId="3" xfId="0" applyFont="1" applyFill="1" applyBorder="1"/>
    <xf numFmtId="0" fontId="16" fillId="22" borderId="3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14" fontId="16" fillId="14" borderId="3" xfId="6" applyNumberFormat="1" applyFont="1" applyFill="1" applyBorder="1" applyAlignment="1">
      <alignment horizontal="center"/>
    </xf>
    <xf numFmtId="0" fontId="16" fillId="14" borderId="3" xfId="6" applyFont="1" applyFill="1" applyBorder="1" applyAlignment="1">
      <alignment horizontal="center"/>
    </xf>
    <xf numFmtId="0" fontId="16" fillId="14" borderId="3" xfId="6" applyFont="1" applyFill="1" applyBorder="1"/>
    <xf numFmtId="165" fontId="16" fillId="14" borderId="3" xfId="6" applyNumberFormat="1" applyFont="1" applyFill="1" applyBorder="1"/>
    <xf numFmtId="0" fontId="16" fillId="14" borderId="4" xfId="6" applyFont="1" applyFill="1" applyBorder="1"/>
    <xf numFmtId="164" fontId="16" fillId="14" borderId="3" xfId="6" applyNumberFormat="1" applyFont="1" applyFill="1" applyBorder="1"/>
    <xf numFmtId="167" fontId="16" fillId="14" borderId="3" xfId="6" applyNumberFormat="1" applyFont="1" applyFill="1" applyBorder="1"/>
    <xf numFmtId="0" fontId="16" fillId="14" borderId="0" xfId="6" applyFont="1" applyFill="1"/>
    <xf numFmtId="0" fontId="16" fillId="18" borderId="7" xfId="1" applyFont="1" applyFill="1" applyBorder="1" applyAlignment="1"/>
    <xf numFmtId="0" fontId="16" fillId="14" borderId="8" xfId="6" applyFont="1" applyFill="1" applyBorder="1" applyAlignment="1"/>
    <xf numFmtId="165" fontId="16" fillId="6" borderId="3" xfId="0" applyNumberFormat="1" applyFont="1" applyFill="1" applyBorder="1"/>
    <xf numFmtId="164" fontId="16" fillId="6" borderId="3" xfId="0" applyNumberFormat="1" applyFont="1" applyFill="1" applyBorder="1"/>
    <xf numFmtId="10" fontId="16" fillId="6" borderId="3" xfId="0" applyNumberFormat="1" applyFont="1" applyFill="1" applyBorder="1"/>
    <xf numFmtId="0" fontId="16" fillId="15" borderId="3" xfId="3" applyFont="1" applyFill="1" applyBorder="1" applyAlignment="1">
      <alignment horizontal="center"/>
    </xf>
    <xf numFmtId="164" fontId="16" fillId="15" borderId="3" xfId="3" applyNumberFormat="1" applyFont="1" applyFill="1" applyBorder="1" applyAlignment="1">
      <alignment horizontal="center"/>
    </xf>
    <xf numFmtId="0" fontId="16" fillId="15" borderId="0" xfId="3" applyFont="1" applyFill="1" applyBorder="1" applyAlignment="1">
      <alignment horizontal="center"/>
    </xf>
    <xf numFmtId="0" fontId="16" fillId="24" borderId="0" xfId="0" applyFont="1" applyFill="1" applyAlignment="1">
      <alignment horizontal="center"/>
    </xf>
    <xf numFmtId="0" fontId="20" fillId="0" borderId="0" xfId="0" applyFont="1"/>
    <xf numFmtId="0" fontId="15" fillId="7" borderId="4" xfId="6" applyFont="1" applyFill="1" applyBorder="1"/>
    <xf numFmtId="14" fontId="16" fillId="14" borderId="3" xfId="0" applyNumberFormat="1" applyFont="1" applyFill="1" applyBorder="1" applyAlignment="1">
      <alignment horizontal="center"/>
    </xf>
    <xf numFmtId="0" fontId="16" fillId="14" borderId="3" xfId="0" applyFont="1" applyFill="1" applyBorder="1" applyAlignment="1">
      <alignment horizontal="center"/>
    </xf>
    <xf numFmtId="165" fontId="16" fillId="14" borderId="3" xfId="4" applyNumberFormat="1" applyFont="1" applyFill="1" applyBorder="1"/>
    <xf numFmtId="164" fontId="16" fillId="14" borderId="3" xfId="1" applyNumberFormat="1" applyFont="1" applyFill="1" applyBorder="1"/>
    <xf numFmtId="14" fontId="16" fillId="14" borderId="3" xfId="1" applyNumberFormat="1" applyFont="1" applyFill="1" applyBorder="1" applyAlignment="1">
      <alignment horizontal="center"/>
    </xf>
    <xf numFmtId="0" fontId="16" fillId="14" borderId="3" xfId="1" applyFont="1" applyFill="1" applyBorder="1" applyAlignment="1">
      <alignment horizontal="center"/>
    </xf>
    <xf numFmtId="0" fontId="16" fillId="14" borderId="3" xfId="1" applyFont="1" applyFill="1" applyBorder="1"/>
    <xf numFmtId="0" fontId="26" fillId="14" borderId="0" xfId="0" applyFont="1" applyFill="1"/>
    <xf numFmtId="0" fontId="16" fillId="14" borderId="0" xfId="0" applyFont="1" applyFill="1"/>
    <xf numFmtId="0" fontId="16" fillId="18" borderId="4" xfId="6" applyFont="1" applyFill="1" applyBorder="1"/>
    <xf numFmtId="165" fontId="15" fillId="20" borderId="3" xfId="4" applyNumberFormat="1" applyFont="1" applyFill="1" applyBorder="1"/>
    <xf numFmtId="165" fontId="15" fillId="20" borderId="3" xfId="2" applyNumberFormat="1" applyFont="1" applyFill="1" applyBorder="1"/>
    <xf numFmtId="165" fontId="15" fillId="6" borderId="3" xfId="4" applyNumberFormat="1" applyFont="1" applyFill="1" applyBorder="1"/>
    <xf numFmtId="165" fontId="16" fillId="6" borderId="3" xfId="4" applyNumberFormat="1" applyFont="1" applyFill="1" applyBorder="1"/>
    <xf numFmtId="165" fontId="15" fillId="6" borderId="9" xfId="4" applyNumberFormat="1" applyFont="1" applyFill="1" applyBorder="1"/>
    <xf numFmtId="165" fontId="16" fillId="22" borderId="3" xfId="1" applyNumberFormat="1" applyFont="1" applyFill="1" applyBorder="1"/>
    <xf numFmtId="165" fontId="15" fillId="22" borderId="3" xfId="4" applyNumberFormat="1" applyFont="1" applyFill="1" applyBorder="1"/>
    <xf numFmtId="165" fontId="16" fillId="21" borderId="3" xfId="4" applyNumberFormat="1" applyFont="1" applyFill="1" applyBorder="1"/>
    <xf numFmtId="165" fontId="15" fillId="21" borderId="3" xfId="4" applyNumberFormat="1" applyFont="1" applyFill="1" applyBorder="1"/>
    <xf numFmtId="165" fontId="15" fillId="9" borderId="3" xfId="4" applyNumberFormat="1" applyFont="1" applyFill="1" applyBorder="1"/>
    <xf numFmtId="0" fontId="16" fillId="14" borderId="8" xfId="1" applyFont="1" applyFill="1" applyBorder="1" applyAlignment="1"/>
    <xf numFmtId="165" fontId="16" fillId="21" borderId="3" xfId="0" applyNumberFormat="1" applyFont="1" applyFill="1" applyBorder="1" applyAlignment="1">
      <alignment horizontal="right"/>
    </xf>
    <xf numFmtId="165" fontId="16" fillId="21" borderId="3" xfId="4" applyNumberFormat="1" applyFont="1" applyFill="1" applyBorder="1" applyAlignment="1">
      <alignment horizontal="right"/>
    </xf>
    <xf numFmtId="164" fontId="16" fillId="21" borderId="3" xfId="0" applyNumberFormat="1" applyFont="1" applyFill="1" applyBorder="1" applyAlignment="1">
      <alignment horizontal="right"/>
    </xf>
    <xf numFmtId="166" fontId="16" fillId="21" borderId="3" xfId="0" applyNumberFormat="1" applyFont="1" applyFill="1" applyBorder="1" applyAlignment="1">
      <alignment horizontal="right"/>
    </xf>
    <xf numFmtId="0" fontId="15" fillId="9" borderId="0" xfId="0" applyFont="1" applyFill="1"/>
    <xf numFmtId="0" fontId="15" fillId="9" borderId="0" xfId="0" applyFont="1" applyFill="1" applyAlignment="1">
      <alignment horizontal="left"/>
    </xf>
    <xf numFmtId="10" fontId="15" fillId="9" borderId="0" xfId="0" applyNumberFormat="1" applyFont="1" applyFill="1"/>
    <xf numFmtId="14" fontId="15" fillId="7" borderId="3" xfId="6" applyNumberFormat="1" applyFont="1" applyFill="1" applyBorder="1" applyAlignment="1">
      <alignment horizontal="center"/>
    </xf>
    <xf numFmtId="0" fontId="15" fillId="7" borderId="3" xfId="6" applyFont="1" applyFill="1" applyBorder="1"/>
    <xf numFmtId="165" fontId="15" fillId="7" borderId="3" xfId="6" applyNumberFormat="1" applyFont="1" applyFill="1" applyBorder="1"/>
    <xf numFmtId="0" fontId="26" fillId="13" borderId="3" xfId="0" applyFont="1" applyFill="1" applyBorder="1"/>
    <xf numFmtId="3" fontId="15" fillId="7" borderId="3" xfId="0" applyNumberFormat="1" applyFont="1" applyFill="1" applyBorder="1"/>
    <xf numFmtId="165" fontId="15" fillId="7" borderId="9" xfId="0" applyNumberFormat="1" applyFont="1" applyFill="1" applyBorder="1"/>
    <xf numFmtId="0" fontId="16" fillId="11" borderId="3" xfId="0" applyFont="1" applyFill="1" applyBorder="1"/>
    <xf numFmtId="165" fontId="16" fillId="11" borderId="3" xfId="0" applyNumberFormat="1" applyFont="1" applyFill="1" applyBorder="1"/>
    <xf numFmtId="165" fontId="16" fillId="8" borderId="3" xfId="0" applyNumberFormat="1" applyFont="1" applyFill="1" applyBorder="1"/>
    <xf numFmtId="165" fontId="16" fillId="22" borderId="3" xfId="0" applyNumberFormat="1" applyFont="1" applyFill="1" applyBorder="1"/>
    <xf numFmtId="164" fontId="16" fillId="22" borderId="3" xfId="0" applyNumberFormat="1" applyFont="1" applyFill="1" applyBorder="1"/>
    <xf numFmtId="10" fontId="16" fillId="22" borderId="3" xfId="5" applyNumberFormat="1" applyFont="1" applyFill="1" applyBorder="1" applyAlignment="1"/>
    <xf numFmtId="43" fontId="16" fillId="11" borderId="3" xfId="0" applyNumberFormat="1" applyFont="1" applyFill="1" applyBorder="1"/>
    <xf numFmtId="0" fontId="16" fillId="26" borderId="3" xfId="0" applyFont="1" applyFill="1" applyBorder="1"/>
    <xf numFmtId="0" fontId="16" fillId="26" borderId="3" xfId="0" applyFont="1" applyFill="1" applyBorder="1" applyAlignment="1">
      <alignment horizontal="center"/>
    </xf>
    <xf numFmtId="0" fontId="16" fillId="25" borderId="6" xfId="0" applyFont="1" applyFill="1" applyBorder="1" applyAlignment="1">
      <alignment horizontal="center"/>
    </xf>
    <xf numFmtId="0" fontId="16" fillId="25" borderId="4" xfId="0" applyFont="1" applyFill="1" applyBorder="1" applyAlignment="1">
      <alignment horizontal="center"/>
    </xf>
    <xf numFmtId="14" fontId="16" fillId="28" borderId="3" xfId="0" applyNumberFormat="1" applyFont="1" applyFill="1" applyBorder="1" applyAlignment="1">
      <alignment horizontal="center"/>
    </xf>
    <xf numFmtId="0" fontId="16" fillId="28" borderId="3" xfId="1" applyFont="1" applyFill="1" applyBorder="1" applyAlignment="1">
      <alignment horizontal="center"/>
    </xf>
    <xf numFmtId="0" fontId="16" fillId="28" borderId="3" xfId="0" applyFont="1" applyFill="1" applyBorder="1"/>
    <xf numFmtId="165" fontId="16" fillId="28" borderId="3" xfId="0" applyNumberFormat="1" applyFont="1" applyFill="1" applyBorder="1"/>
    <xf numFmtId="0" fontId="16" fillId="28" borderId="4" xfId="0" applyFont="1" applyFill="1" applyBorder="1"/>
    <xf numFmtId="164" fontId="16" fillId="28" borderId="3" xfId="1" applyNumberFormat="1" applyFont="1" applyFill="1" applyBorder="1"/>
    <xf numFmtId="167" fontId="16" fillId="28" borderId="3" xfId="1" applyNumberFormat="1" applyFont="1" applyFill="1" applyBorder="1"/>
    <xf numFmtId="14" fontId="16" fillId="27" borderId="3" xfId="1" applyNumberFormat="1" applyFont="1" applyFill="1" applyBorder="1" applyAlignment="1">
      <alignment horizontal="center"/>
    </xf>
    <xf numFmtId="0" fontId="16" fillId="27" borderId="3" xfId="1" applyFont="1" applyFill="1" applyBorder="1" applyAlignment="1">
      <alignment horizontal="center"/>
    </xf>
    <xf numFmtId="0" fontId="16" fillId="27" borderId="3" xfId="1" applyFont="1" applyFill="1" applyBorder="1"/>
    <xf numFmtId="165" fontId="16" fillId="27" borderId="3" xfId="1" applyNumberFormat="1" applyFont="1" applyFill="1" applyBorder="1"/>
    <xf numFmtId="0" fontId="16" fillId="27" borderId="4" xfId="0" applyFont="1" applyFill="1" applyBorder="1"/>
    <xf numFmtId="164" fontId="16" fillId="27" borderId="3" xfId="1" applyNumberFormat="1" applyFont="1" applyFill="1" applyBorder="1"/>
    <xf numFmtId="167" fontId="16" fillId="27" borderId="3" xfId="1" applyNumberFormat="1" applyFont="1" applyFill="1" applyBorder="1"/>
    <xf numFmtId="14" fontId="16" fillId="27" borderId="3" xfId="0" applyNumberFormat="1" applyFont="1" applyFill="1" applyBorder="1" applyAlignment="1">
      <alignment horizontal="center"/>
    </xf>
    <xf numFmtId="0" fontId="16" fillId="27" borderId="3" xfId="0" applyFont="1" applyFill="1" applyBorder="1"/>
    <xf numFmtId="165" fontId="16" fillId="27" borderId="3" xfId="0" applyNumberFormat="1" applyFont="1" applyFill="1" applyBorder="1"/>
    <xf numFmtId="14" fontId="16" fillId="27" borderId="10" xfId="0" applyNumberFormat="1" applyFont="1" applyFill="1" applyBorder="1" applyAlignment="1">
      <alignment horizontal="center"/>
    </xf>
    <xf numFmtId="0" fontId="16" fillId="27" borderId="10" xfId="0" applyFont="1" applyFill="1" applyBorder="1"/>
    <xf numFmtId="165" fontId="16" fillId="27" borderId="10" xfId="0" applyNumberFormat="1" applyFont="1" applyFill="1" applyBorder="1"/>
    <xf numFmtId="0" fontId="16" fillId="27" borderId="11" xfId="0" quotePrefix="1" applyFont="1" applyFill="1" applyBorder="1"/>
    <xf numFmtId="10" fontId="16" fillId="27" borderId="3" xfId="5" applyNumberFormat="1" applyFont="1" applyFill="1" applyBorder="1"/>
    <xf numFmtId="0" fontId="16" fillId="28" borderId="7" xfId="1" applyFont="1" applyFill="1" applyBorder="1" applyAlignment="1"/>
    <xf numFmtId="0" fontId="16" fillId="27" borderId="8" xfId="6" applyFont="1" applyFill="1" applyBorder="1" applyAlignment="1"/>
    <xf numFmtId="0" fontId="16" fillId="11" borderId="3" xfId="3" applyFont="1" applyFill="1" applyBorder="1" applyAlignment="1">
      <alignment horizontal="center"/>
    </xf>
    <xf numFmtId="164" fontId="16" fillId="11" borderId="3" xfId="3" applyNumberFormat="1" applyFont="1" applyFill="1" applyBorder="1" applyAlignment="1">
      <alignment horizontal="center"/>
    </xf>
    <xf numFmtId="165" fontId="15" fillId="10" borderId="3" xfId="0" applyNumberFormat="1" applyFont="1" applyFill="1" applyBorder="1"/>
    <xf numFmtId="165" fontId="15" fillId="10" borderId="3" xfId="6" applyNumberFormat="1" applyFont="1" applyFill="1" applyBorder="1"/>
    <xf numFmtId="165" fontId="15" fillId="10" borderId="3" xfId="1" applyNumberFormat="1" applyFont="1" applyFill="1" applyBorder="1"/>
    <xf numFmtId="165" fontId="15" fillId="11" borderId="3" xfId="0" applyNumberFormat="1" applyFont="1" applyFill="1" applyBorder="1"/>
    <xf numFmtId="165" fontId="15" fillId="5" borderId="3" xfId="6" applyNumberFormat="1" applyFont="1" applyFill="1" applyBorder="1"/>
    <xf numFmtId="165" fontId="15" fillId="5" borderId="3" xfId="0" applyNumberFormat="1" applyFont="1" applyFill="1" applyBorder="1"/>
    <xf numFmtId="165" fontId="15" fillId="8" borderId="3" xfId="0" applyNumberFormat="1" applyFont="1" applyFill="1" applyBorder="1"/>
    <xf numFmtId="165" fontId="15" fillId="8" borderId="3" xfId="2" applyNumberFormat="1" applyFont="1" applyFill="1" applyBorder="1"/>
    <xf numFmtId="165" fontId="16" fillId="8" borderId="3" xfId="1" applyNumberFormat="1" applyFont="1" applyFill="1" applyBorder="1"/>
    <xf numFmtId="165" fontId="15" fillId="29" borderId="3" xfId="1" applyNumberFormat="1" applyFont="1" applyFill="1" applyBorder="1"/>
    <xf numFmtId="165" fontId="15" fillId="29" borderId="3" xfId="6" applyNumberFormat="1" applyFont="1" applyFill="1" applyBorder="1"/>
    <xf numFmtId="165" fontId="15" fillId="29" borderId="3" xfId="0" applyNumberFormat="1" applyFont="1" applyFill="1" applyBorder="1"/>
    <xf numFmtId="165" fontId="16" fillId="29" borderId="3" xfId="0" applyNumberFormat="1" applyFont="1" applyFill="1" applyBorder="1"/>
    <xf numFmtId="0" fontId="15" fillId="11" borderId="3" xfId="0" applyFont="1" applyFill="1" applyBorder="1" applyAlignment="1">
      <alignment horizontal="left"/>
    </xf>
    <xf numFmtId="10" fontId="15" fillId="11" borderId="3" xfId="0" applyNumberFormat="1" applyFont="1" applyFill="1" applyBorder="1"/>
    <xf numFmtId="0" fontId="15" fillId="11" borderId="3" xfId="0" applyFont="1" applyFill="1" applyBorder="1"/>
    <xf numFmtId="0" fontId="26" fillId="30" borderId="4" xfId="0" applyFont="1" applyFill="1" applyBorder="1"/>
    <xf numFmtId="165" fontId="16" fillId="27" borderId="3" xfId="4" applyNumberFormat="1" applyFont="1" applyFill="1" applyBorder="1"/>
    <xf numFmtId="0" fontId="16" fillId="27" borderId="0" xfId="0" applyFont="1" applyFill="1"/>
    <xf numFmtId="0" fontId="16" fillId="27" borderId="4" xfId="2" applyFont="1" applyFill="1" applyBorder="1"/>
    <xf numFmtId="0" fontId="16" fillId="27" borderId="3" xfId="0" applyFont="1" applyFill="1" applyBorder="1" applyAlignment="1">
      <alignment horizontal="center"/>
    </xf>
    <xf numFmtId="0" fontId="26" fillId="27" borderId="4" xfId="0" applyFont="1" applyFill="1" applyBorder="1"/>
    <xf numFmtId="0" fontId="16" fillId="28" borderId="3" xfId="0" applyFont="1" applyFill="1" applyBorder="1" applyAlignment="1">
      <alignment horizontal="center"/>
    </xf>
    <xf numFmtId="165" fontId="16" fillId="28" borderId="3" xfId="4" applyNumberFormat="1" applyFont="1" applyFill="1" applyBorder="1"/>
    <xf numFmtId="0" fontId="16" fillId="28" borderId="7" xfId="2" applyFont="1" applyFill="1" applyBorder="1" applyAlignment="1"/>
    <xf numFmtId="0" fontId="16" fillId="27" borderId="8" xfId="1" applyFont="1" applyFill="1" applyBorder="1" applyAlignment="1"/>
    <xf numFmtId="165" fontId="16" fillId="22" borderId="3" xfId="0" applyNumberFormat="1" applyFont="1" applyFill="1" applyBorder="1" applyAlignment="1">
      <alignment horizontal="right"/>
    </xf>
    <xf numFmtId="165" fontId="16" fillId="22" borderId="3" xfId="4" applyNumberFormat="1" applyFont="1" applyFill="1" applyBorder="1" applyAlignment="1">
      <alignment horizontal="right"/>
    </xf>
    <xf numFmtId="164" fontId="16" fillId="22" borderId="3" xfId="0" applyNumberFormat="1" applyFont="1" applyFill="1" applyBorder="1" applyAlignment="1">
      <alignment horizontal="right"/>
    </xf>
    <xf numFmtId="166" fontId="16" fillId="22" borderId="3" xfId="0" applyNumberFormat="1" applyFont="1" applyFill="1" applyBorder="1" applyAlignment="1">
      <alignment horizontal="right"/>
    </xf>
    <xf numFmtId="10" fontId="16" fillId="22" borderId="3" xfId="5" applyNumberFormat="1" applyFont="1" applyFill="1" applyBorder="1"/>
    <xf numFmtId="165" fontId="16" fillId="8" borderId="3" xfId="4" applyNumberFormat="1" applyFont="1" applyFill="1" applyBorder="1"/>
    <xf numFmtId="165" fontId="16" fillId="29" borderId="3" xfId="1" applyNumberFormat="1" applyFont="1" applyFill="1" applyBorder="1"/>
    <xf numFmtId="165" fontId="15" fillId="29" borderId="3" xfId="4" applyNumberFormat="1" applyFont="1" applyFill="1" applyBorder="1"/>
    <xf numFmtId="165" fontId="16" fillId="11" borderId="3" xfId="4" applyNumberFormat="1" applyFont="1" applyFill="1" applyBorder="1"/>
    <xf numFmtId="165" fontId="15" fillId="11" borderId="9" xfId="4" applyNumberFormat="1" applyFont="1" applyFill="1" applyBorder="1"/>
    <xf numFmtId="165" fontId="15" fillId="11" borderId="3" xfId="2" applyNumberFormat="1" applyFont="1" applyFill="1" applyBorder="1"/>
    <xf numFmtId="165" fontId="15" fillId="5" borderId="3" xfId="1" applyNumberFormat="1" applyFont="1" applyFill="1" applyBorder="1"/>
    <xf numFmtId="165" fontId="15" fillId="5" borderId="3" xfId="4" applyNumberFormat="1" applyFont="1" applyFill="1" applyBorder="1"/>
    <xf numFmtId="165" fontId="15" fillId="5" borderId="3" xfId="2" applyNumberFormat="1" applyFont="1" applyFill="1" applyBorder="1"/>
    <xf numFmtId="165" fontId="15" fillId="11" borderId="3" xfId="1" applyNumberFormat="1" applyFont="1" applyFill="1" applyBorder="1"/>
    <xf numFmtId="165" fontId="15" fillId="31" borderId="3" xfId="1" applyNumberFormat="1" applyFont="1" applyFill="1" applyBorder="1"/>
    <xf numFmtId="165" fontId="15" fillId="31" borderId="3" xfId="4" applyNumberFormat="1" applyFont="1" applyFill="1" applyBorder="1"/>
    <xf numFmtId="165" fontId="15" fillId="32" borderId="3" xfId="4" applyNumberFormat="1" applyFont="1" applyFill="1" applyBorder="1"/>
    <xf numFmtId="0" fontId="15" fillId="11" borderId="0" xfId="0" applyFont="1" applyFill="1" applyAlignment="1">
      <alignment horizontal="left"/>
    </xf>
    <xf numFmtId="10" fontId="15" fillId="11" borderId="0" xfId="0" applyNumberFormat="1" applyFont="1" applyFill="1"/>
    <xf numFmtId="0" fontId="12" fillId="9" borderId="3" xfId="3" applyFont="1" applyFill="1" applyBorder="1" applyAlignment="1"/>
    <xf numFmtId="0" fontId="12" fillId="9" borderId="5" xfId="0" applyFont="1" applyFill="1" applyBorder="1"/>
    <xf numFmtId="3" fontId="12" fillId="9" borderId="5" xfId="0" applyNumberFormat="1" applyFont="1" applyFill="1" applyBorder="1"/>
    <xf numFmtId="0" fontId="12" fillId="9" borderId="3" xfId="0" applyFont="1" applyFill="1" applyBorder="1"/>
    <xf numFmtId="3" fontId="12" fillId="9" borderId="5" xfId="0" applyNumberFormat="1" applyFont="1" applyFill="1" applyBorder="1" applyAlignment="1">
      <alignment horizontal="right"/>
    </xf>
    <xf numFmtId="3" fontId="12" fillId="9" borderId="3" xfId="0" applyNumberFormat="1" applyFont="1" applyFill="1" applyBorder="1"/>
    <xf numFmtId="0" fontId="12" fillId="9" borderId="3" xfId="0" applyFont="1" applyFill="1" applyBorder="1" applyAlignment="1">
      <alignment horizontal="right"/>
    </xf>
    <xf numFmtId="0" fontId="16" fillId="5" borderId="6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6" fillId="25" borderId="6" xfId="0" applyFont="1" applyFill="1" applyBorder="1" applyAlignment="1">
      <alignment horizontal="center"/>
    </xf>
    <xf numFmtId="0" fontId="16" fillId="25" borderId="4" xfId="0" applyFont="1" applyFill="1" applyBorder="1" applyAlignment="1">
      <alignment horizontal="center"/>
    </xf>
  </cellXfs>
  <cellStyles count="7">
    <cellStyle name="Bad" xfId="1" builtinId="27"/>
    <cellStyle name="Comma" xfId="4" builtinId="3"/>
    <cellStyle name="Good" xfId="6" builtinId="26"/>
    <cellStyle name="Neutral" xfId="2" builtinId="28"/>
    <cellStyle name="Normal" xfId="0" builtinId="0"/>
    <cellStyle name="Output" xfId="3" builtinId="21"/>
    <cellStyle name="Percent" xfId="5" builtinId="5"/>
  </cellStyles>
  <dxfs count="121">
    <dxf>
      <fill>
        <patternFill>
          <bgColor rgb="FFFFDC6E"/>
        </patternFill>
      </fill>
    </dxf>
    <dxf>
      <fill>
        <patternFill>
          <bgColor rgb="FFFF9165"/>
        </patternFill>
      </fill>
    </dxf>
    <dxf>
      <fill>
        <patternFill>
          <bgColor rgb="FFFFDC6E"/>
        </patternFill>
      </fill>
    </dxf>
    <dxf>
      <fill>
        <patternFill>
          <bgColor rgb="FFFF91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CB7FB"/>
        </patternFill>
      </fill>
    </dxf>
    <dxf>
      <fill>
        <patternFill>
          <bgColor rgb="FFB0DBBC"/>
        </patternFill>
      </fill>
    </dxf>
    <dxf>
      <fill>
        <patternFill>
          <bgColor rgb="FFDCB7FB"/>
        </patternFill>
      </fill>
    </dxf>
    <dxf>
      <fill>
        <patternFill>
          <bgColor rgb="FFB0DBB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5F1"/>
        </patternFill>
      </fill>
    </dxf>
    <dxf>
      <fill>
        <patternFill>
          <bgColor rgb="FFB0DBBC"/>
        </patternFill>
      </fill>
    </dxf>
    <dxf>
      <fill>
        <patternFill>
          <bgColor rgb="FFFFC5F1"/>
        </patternFill>
      </fill>
    </dxf>
    <dxf>
      <fill>
        <patternFill>
          <bgColor rgb="FFB0DBBC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rgb="FFB0DBBC"/>
        </patternFill>
      </fill>
    </dxf>
    <dxf>
      <fill>
        <patternFill patternType="solid">
          <bgColor rgb="FFB0DBBC"/>
        </patternFill>
      </fill>
    </dxf>
    <dxf>
      <fill>
        <patternFill patternType="solid">
          <bgColor rgb="FFB0DBBC"/>
        </patternFill>
      </fill>
    </dxf>
    <dxf>
      <fill>
        <patternFill patternType="solid">
          <bgColor rgb="FFB0DBBC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ill>
        <patternFill patternType="solid">
          <bgColor rgb="FFB0DBBC"/>
        </patternFill>
      </fill>
    </dxf>
    <dxf>
      <fill>
        <patternFill patternType="solid">
          <bgColor rgb="FFB0DBBC"/>
        </patternFill>
      </fill>
    </dxf>
    <dxf>
      <fill>
        <patternFill patternType="solid">
          <bgColor rgb="FFB0DBBC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sz val="24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D336"/>
      <color rgb="FF6E6964"/>
      <color rgb="FFF2F0ED"/>
      <color rgb="FFE6B85A"/>
      <color rgb="FFF4B000"/>
      <color rgb="FF4F4F4F"/>
      <color rgb="FFF1C76A"/>
      <color rgb="FFF7F5F1"/>
      <color rgb="FFFFBCAF"/>
      <color rgb="FF9E99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[CYKLAR Social Media Audit.xlsx]IG - CYKLAR !PivotTable23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5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54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AVERAGE</a:t>
            </a:r>
            <a:r>
              <a:rPr lang="en-US" sz="54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ENGAGEMENT RATE PER CONTENT CATEGORY </a:t>
            </a:r>
            <a:endParaRPr lang="en-US" sz="5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4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DCB7FB"/>
          </a:solidFill>
          <a:ln>
            <a:solidFill>
              <a:schemeClr val="tx1"/>
            </a:solidFill>
          </a:ln>
          <a:effectLst/>
        </c:spPr>
      </c:pivotFmt>
      <c:pivotFmt>
        <c:idx val="2"/>
        <c:spPr>
          <a:solidFill>
            <a:schemeClr val="accent5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3"/>
        <c:spPr>
          <a:solidFill>
            <a:srgbClr val="FFC5F1"/>
          </a:solidFill>
          <a:ln>
            <a:solidFill>
              <a:schemeClr val="tx1"/>
            </a:solidFill>
          </a:ln>
          <a:effectLst/>
        </c:spPr>
      </c:pivotFmt>
      <c:pivotFmt>
        <c:idx val="4"/>
        <c:spPr>
          <a:solidFill>
            <a:schemeClr val="accent4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5"/>
        <c:spPr>
          <a:solidFill>
            <a:srgbClr val="B0DBBC"/>
          </a:solidFill>
          <a:ln>
            <a:solidFill>
              <a:schemeClr val="tx1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'IG - CYKLAR '!$C$43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CB7FB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D8D-B344-BDA7-F4C5F00247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D8D-B344-BDA7-F4C5F0024707}"/>
              </c:ext>
            </c:extLst>
          </c:dPt>
          <c:dPt>
            <c:idx val="2"/>
            <c:invertIfNegative val="0"/>
            <c:bubble3D val="0"/>
            <c:spPr>
              <a:solidFill>
                <a:srgbClr val="FFC5F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0D8D-B344-BDA7-F4C5F002470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D8D-B344-BDA7-F4C5F0024707}"/>
              </c:ext>
            </c:extLst>
          </c:dPt>
          <c:dPt>
            <c:idx val="4"/>
            <c:invertIfNegative val="0"/>
            <c:bubble3D val="0"/>
            <c:spPr>
              <a:solidFill>
                <a:srgbClr val="B0DBBC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0D8D-B344-BDA7-F4C5F00247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4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'IG - CYKLAR '!$B$44:$B$49</c:f>
              <c:strCache>
                <c:ptCount val="5"/>
                <c:pt idx="0">
                  <c:v>Announcement</c:v>
                </c:pt>
                <c:pt idx="1">
                  <c:v>Educational</c:v>
                </c:pt>
                <c:pt idx="2">
                  <c:v>Promotional</c:v>
                </c:pt>
                <c:pt idx="3">
                  <c:v>Teaser</c:v>
                </c:pt>
                <c:pt idx="4">
                  <c:v>Trend</c:v>
                </c:pt>
              </c:strCache>
            </c:strRef>
          </c:cat>
          <c:val>
            <c:numRef>
              <c:f>'IG - CYKLAR '!$C$44:$C$49</c:f>
              <c:numCache>
                <c:formatCode>0.00%</c:formatCode>
                <c:ptCount val="5"/>
                <c:pt idx="0">
                  <c:v>9.7567817509247826E-2</c:v>
                </c:pt>
                <c:pt idx="1">
                  <c:v>6.1784393165404267E-3</c:v>
                </c:pt>
                <c:pt idx="2">
                  <c:v>9.5733662145499367E-3</c:v>
                </c:pt>
                <c:pt idx="3">
                  <c:v>7.1023427866831069E-3</c:v>
                </c:pt>
                <c:pt idx="4">
                  <c:v>8.5203452527743521E-3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D-B344-BDA7-F4C5F0024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688304"/>
        <c:axId val="82633728"/>
      </c:barChart>
      <c:catAx>
        <c:axId val="826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33728"/>
        <c:crosses val="autoZero"/>
        <c:auto val="1"/>
        <c:lblAlgn val="ctr"/>
        <c:lblOffset val="100"/>
        <c:noMultiLvlLbl val="0"/>
      </c:catAx>
      <c:valAx>
        <c:axId val="82633728"/>
        <c:scaling>
          <c:orientation val="minMax"/>
          <c:max val="0.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688304"/>
        <c:crosses val="autoZero"/>
        <c:crossBetween val="between"/>
        <c:majorUnit val="0.02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B0DBBC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[CYKLAR Social Media Audit.xlsx]TikTok - CYKLAR!PivotTable5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54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AVERAGE</a:t>
            </a:r>
            <a:r>
              <a:rPr lang="en-US" sz="54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ENGAGEMENT RATE PER CONTENT CATEGORY </a:t>
            </a:r>
            <a:endParaRPr lang="en-US" sz="5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3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20000"/>
              <a:lumOff val="8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2"/>
        <c:spPr>
          <a:solidFill>
            <a:srgbClr val="DCB7FB"/>
          </a:solidFill>
          <a:ln>
            <a:solidFill>
              <a:schemeClr val="tx1"/>
            </a:solidFill>
          </a:ln>
          <a:effectLst/>
        </c:spPr>
      </c:pivotFmt>
      <c:pivotFmt>
        <c:idx val="3"/>
        <c:spPr>
          <a:solidFill>
            <a:srgbClr val="FFC5F1"/>
          </a:solidFill>
          <a:ln>
            <a:solidFill>
              <a:schemeClr val="tx1"/>
            </a:solidFill>
          </a:ln>
          <a:effectLst/>
        </c:spPr>
      </c:pivotFmt>
      <c:pivotFmt>
        <c:idx val="4"/>
        <c:spPr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5"/>
        <c:spPr>
          <a:solidFill>
            <a:schemeClr val="accent1">
              <a:lumMod val="20000"/>
              <a:lumOff val="8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6"/>
        <c:spPr>
          <a:solidFill>
            <a:schemeClr val="accent4">
              <a:lumMod val="20000"/>
              <a:lumOff val="8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7"/>
        <c:spPr>
          <a:solidFill>
            <a:srgbClr val="C8F3FE"/>
          </a:solidFill>
          <a:ln>
            <a:solidFill>
              <a:schemeClr val="tx1"/>
            </a:solidFill>
          </a:ln>
          <a:effectLst/>
        </c:spPr>
      </c:pivotFmt>
      <c:pivotFmt>
        <c:idx val="8"/>
        <c:spPr>
          <a:solidFill>
            <a:schemeClr val="accent6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'TikTok - CYKLAR'!$C$43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649-8F4D-AA0A-E39D82C16278}"/>
              </c:ext>
            </c:extLst>
          </c:dPt>
          <c:dPt>
            <c:idx val="1"/>
            <c:invertIfNegative val="0"/>
            <c:bubble3D val="0"/>
            <c:spPr>
              <a:solidFill>
                <a:srgbClr val="DCB7FB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49-8F4D-AA0A-E39D82C1627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649-8F4D-AA0A-E39D82C1627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649-8F4D-AA0A-E39D82C16278}"/>
              </c:ext>
            </c:extLst>
          </c:dPt>
          <c:dPt>
            <c:idx val="4"/>
            <c:invertIfNegative val="0"/>
            <c:bubble3D val="0"/>
            <c:spPr>
              <a:solidFill>
                <a:srgbClr val="C8F3FE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649-8F4D-AA0A-E39D82C1627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649-8F4D-AA0A-E39D82C16278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49-8F4D-AA0A-E39D82C16278}"/>
              </c:ext>
            </c:extLst>
          </c:dPt>
          <c:dPt>
            <c:idx val="7"/>
            <c:invertIfNegative val="0"/>
            <c:bubble3D val="0"/>
            <c:spPr>
              <a:solidFill>
                <a:srgbClr val="FFC5F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649-8F4D-AA0A-E39D82C162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'TikTok - CYKLAR'!$B$44:$B$52</c:f>
              <c:strCache>
                <c:ptCount val="8"/>
                <c:pt idx="0">
                  <c:v>Announcement</c:v>
                </c:pt>
                <c:pt idx="1">
                  <c:v>Founder Content</c:v>
                </c:pt>
                <c:pt idx="2">
                  <c:v>Influencer</c:v>
                </c:pt>
                <c:pt idx="3">
                  <c:v>Product</c:v>
                </c:pt>
                <c:pt idx="4">
                  <c:v>Promo</c:v>
                </c:pt>
                <c:pt idx="5">
                  <c:v>Teaser</c:v>
                </c:pt>
                <c:pt idx="6">
                  <c:v>Trend</c:v>
                </c:pt>
                <c:pt idx="7">
                  <c:v>UGC</c:v>
                </c:pt>
              </c:strCache>
            </c:strRef>
          </c:cat>
          <c:val>
            <c:numRef>
              <c:f>'TikTok - CYKLAR'!$C$44:$C$52</c:f>
              <c:numCache>
                <c:formatCode>0.00%</c:formatCode>
                <c:ptCount val="8"/>
                <c:pt idx="0">
                  <c:v>2.8125530110262937E-2</c:v>
                </c:pt>
                <c:pt idx="1">
                  <c:v>7.8231552162849882E-2</c:v>
                </c:pt>
                <c:pt idx="2">
                  <c:v>2.0322307039864294E-2</c:v>
                </c:pt>
                <c:pt idx="3">
                  <c:v>1.71087786259542E-2</c:v>
                </c:pt>
                <c:pt idx="4">
                  <c:v>9.1102629346904163E-2</c:v>
                </c:pt>
                <c:pt idx="5">
                  <c:v>1.4465648854961832E-2</c:v>
                </c:pt>
                <c:pt idx="6">
                  <c:v>8.1806615776081421E-2</c:v>
                </c:pt>
                <c:pt idx="7">
                  <c:v>4.3112807463952497E-2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9-8F4D-AA0A-E39D82C16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942112"/>
        <c:axId val="578943824"/>
      </c:barChart>
      <c:catAx>
        <c:axId val="57894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943824"/>
        <c:crosses val="autoZero"/>
        <c:auto val="1"/>
        <c:lblAlgn val="ctr"/>
        <c:lblOffset val="100"/>
        <c:noMultiLvlLbl val="0"/>
      </c:catAx>
      <c:valAx>
        <c:axId val="5789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942112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B0DBBC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[CYKLAR Social Media Audit.xlsx]IG - RHODE!PivotTable15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5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54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AVERAGE</a:t>
            </a:r>
            <a:r>
              <a:rPr lang="en-US" sz="54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ENGAGEMENT RATE PER CONTENT CATEGORY</a:t>
            </a:r>
            <a:endParaRPr lang="en-US" sz="5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DCB7FB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3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bg1">
              <a:lumMod val="85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2"/>
        <c:spPr>
          <a:solidFill>
            <a:srgbClr val="BFF8B3"/>
          </a:solidFill>
          <a:ln>
            <a:solidFill>
              <a:schemeClr val="tx1"/>
            </a:solidFill>
          </a:ln>
          <a:effectLst/>
        </c:spPr>
      </c:pivotFmt>
      <c:pivotFmt>
        <c:idx val="3"/>
        <c:spPr>
          <a:solidFill>
            <a:schemeClr val="accent2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4"/>
        <c:spPr>
          <a:solidFill>
            <a:schemeClr val="accent4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5"/>
        <c:spPr>
          <a:solidFill>
            <a:srgbClr val="FFC5F1"/>
          </a:solidFill>
          <a:ln>
            <a:solidFill>
              <a:schemeClr val="tx1"/>
            </a:solidFill>
          </a:ln>
          <a:effectLst/>
        </c:spPr>
      </c:pivotFmt>
      <c:pivotFmt>
        <c:idx val="6"/>
        <c:spPr>
          <a:solidFill>
            <a:schemeClr val="accent5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'IG - RHODE'!$C$42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DCB7FB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8F6-3145-B198-161FB5A1B80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F6-3145-B198-161FB5A1B80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8F6-3145-B198-161FB5A1B805}"/>
              </c:ext>
            </c:extLst>
          </c:dPt>
          <c:dPt>
            <c:idx val="4"/>
            <c:invertIfNegative val="0"/>
            <c:bubble3D val="0"/>
            <c:spPr>
              <a:solidFill>
                <a:srgbClr val="BFF8B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F6-3145-B198-161FB5A1B805}"/>
              </c:ext>
            </c:extLst>
          </c:dPt>
          <c:dPt>
            <c:idx val="5"/>
            <c:invertIfNegative val="0"/>
            <c:bubble3D val="0"/>
            <c:spPr>
              <a:solidFill>
                <a:srgbClr val="FFC5F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8F6-3145-B198-161FB5A1B80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F6-3145-B198-161FB5A1B8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'IG - RHODE'!$B$43:$B$50</c:f>
              <c:strCache>
                <c:ptCount val="7"/>
                <c:pt idx="0">
                  <c:v>BTS</c:v>
                </c:pt>
                <c:pt idx="1">
                  <c:v>Community</c:v>
                </c:pt>
                <c:pt idx="2">
                  <c:v>Educational</c:v>
                </c:pt>
                <c:pt idx="3">
                  <c:v>Founder Content</c:v>
                </c:pt>
                <c:pt idx="4">
                  <c:v>Influencer</c:v>
                </c:pt>
                <c:pt idx="5">
                  <c:v>Lifestyle</c:v>
                </c:pt>
                <c:pt idx="6">
                  <c:v>Promotional</c:v>
                </c:pt>
              </c:strCache>
            </c:strRef>
          </c:cat>
          <c:val>
            <c:numRef>
              <c:f>'IG - RHODE'!$C$43:$C$50</c:f>
              <c:numCache>
                <c:formatCode>0.00%</c:formatCode>
                <c:ptCount val="7"/>
                <c:pt idx="0">
                  <c:v>1.379E-2</c:v>
                </c:pt>
                <c:pt idx="1">
                  <c:v>3.2759999999999998E-3</c:v>
                </c:pt>
                <c:pt idx="2">
                  <c:v>1.0318142857142857E-2</c:v>
                </c:pt>
                <c:pt idx="3">
                  <c:v>3.4145874999999999E-2</c:v>
                </c:pt>
                <c:pt idx="4">
                  <c:v>9.4048928571428565E-3</c:v>
                </c:pt>
                <c:pt idx="5">
                  <c:v>1.3136999999999999E-2</c:v>
                </c:pt>
                <c:pt idx="6">
                  <c:v>1.9497624999999998E-2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6-3145-B198-161FB5A1B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2433344"/>
        <c:axId val="578925216"/>
      </c:barChart>
      <c:catAx>
        <c:axId val="8024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925216"/>
        <c:crosses val="autoZero"/>
        <c:auto val="1"/>
        <c:lblAlgn val="ctr"/>
        <c:lblOffset val="100"/>
        <c:noMultiLvlLbl val="0"/>
      </c:catAx>
      <c:valAx>
        <c:axId val="57892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2433344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[CYKLAR Social Media Audit.xlsx]TikTok - RHODE !PivotTable25</c:name>
    <c:fmtId val="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5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5400" b="1">
                <a:solidFill>
                  <a:schemeClr val="tx1"/>
                </a:solidFill>
              </a:rPr>
              <a:t>AVERAGE ENGAGEMENT RATE PER CONTENT CATEGORY </a:t>
            </a:r>
          </a:p>
        </c:rich>
      </c:tx>
      <c:layout>
        <c:manualLayout>
          <c:xMode val="edge"/>
          <c:yMode val="edge"/>
          <c:x val="0.1951640330323561"/>
          <c:y val="1.6702274073796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FFC5F1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3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BFF8B3"/>
          </a:solidFill>
          <a:ln>
            <a:solidFill>
              <a:schemeClr val="tx1"/>
            </a:solidFill>
          </a:ln>
          <a:effectLst/>
        </c:spPr>
      </c:pivotFmt>
      <c:pivotFmt>
        <c:idx val="2"/>
        <c:spPr>
          <a:solidFill>
            <a:schemeClr val="accent2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3"/>
        <c:spPr>
          <a:solidFill>
            <a:schemeClr val="accent4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4"/>
        <c:spPr>
          <a:solidFill>
            <a:schemeClr val="bg1">
              <a:lumMod val="85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5"/>
        <c:spPr>
          <a:solidFill>
            <a:schemeClr val="accent5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'TikTok - RHODE '!$C$43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5F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92-8542-AAA9-733DA396F29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D92-8542-AAA9-733DA396F29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92-8542-AAA9-733DA396F29C}"/>
              </c:ext>
            </c:extLst>
          </c:dPt>
          <c:dPt>
            <c:idx val="3"/>
            <c:invertIfNegative val="0"/>
            <c:bubble3D val="0"/>
            <c:spPr>
              <a:solidFill>
                <a:srgbClr val="BFF8B3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D92-8542-AAA9-733DA396F29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D92-8542-AAA9-733DA396F2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'TikTok - RHODE '!$B$44:$B$50</c:f>
              <c:strCache>
                <c:ptCount val="6"/>
                <c:pt idx="0">
                  <c:v>Aesthetic</c:v>
                </c:pt>
                <c:pt idx="1">
                  <c:v>Educational</c:v>
                </c:pt>
                <c:pt idx="2">
                  <c:v>Founder Content</c:v>
                </c:pt>
                <c:pt idx="3">
                  <c:v>Influencer</c:v>
                </c:pt>
                <c:pt idx="4">
                  <c:v>Lifestyle</c:v>
                </c:pt>
                <c:pt idx="5">
                  <c:v>Promotional</c:v>
                </c:pt>
              </c:strCache>
            </c:strRef>
          </c:cat>
          <c:val>
            <c:numRef>
              <c:f>'TikTok - RHODE '!$C$44:$C$50</c:f>
              <c:numCache>
                <c:formatCode>0.00%</c:formatCode>
                <c:ptCount val="6"/>
                <c:pt idx="0">
                  <c:v>9.6321338070392129E-2</c:v>
                </c:pt>
                <c:pt idx="1">
                  <c:v>7.8458318898347756E-2</c:v>
                </c:pt>
                <c:pt idx="2">
                  <c:v>0.1401398181818182</c:v>
                </c:pt>
                <c:pt idx="3">
                  <c:v>6.5622970002254311E-2</c:v>
                </c:pt>
                <c:pt idx="4">
                  <c:v>7.9019760173491507E-2</c:v>
                </c:pt>
                <c:pt idx="5">
                  <c:v>8.1052724704628099E-2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2-8542-AAA9-733DA396F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7750432"/>
        <c:axId val="577705792"/>
      </c:barChart>
      <c:catAx>
        <c:axId val="57775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7705792"/>
        <c:crosses val="autoZero"/>
        <c:auto val="1"/>
        <c:lblAlgn val="ctr"/>
        <c:lblOffset val="100"/>
        <c:noMultiLvlLbl val="0"/>
      </c:catAx>
      <c:valAx>
        <c:axId val="57770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7750432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[CYKLAR Social Media Audit.xlsx]IG - SOL DE JANEIRO!PivotTable29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54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AVERAGE</a:t>
            </a:r>
            <a:r>
              <a:rPr lang="en-US" sz="54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ENGAGEMENT RATE PER CONTENT CATEGORY</a:t>
            </a:r>
            <a:endParaRPr lang="en-US" sz="5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3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2"/>
        <c:spPr>
          <a:solidFill>
            <a:schemeClr val="accent2">
              <a:lumMod val="20000"/>
              <a:lumOff val="8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5"/>
        <c:spPr>
          <a:solidFill>
            <a:schemeClr val="accent4">
              <a:lumMod val="20000"/>
              <a:lumOff val="80000"/>
            </a:schemeClr>
          </a:solidFill>
          <a:ln>
            <a:solidFill>
              <a:schemeClr val="tx1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'IG - SOL DE JANEIRO'!$C$42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EE5-354D-9C7C-57B15A255D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E5-354D-9C7C-57B15A255D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EE5-354D-9C7C-57B15A255D1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E5-354D-9C7C-57B15A255D1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EE5-354D-9C7C-57B15A255D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'IG - SOL DE JANEIRO'!$B$43:$B$48</c:f>
              <c:strCache>
                <c:ptCount val="5"/>
                <c:pt idx="0">
                  <c:v>Brand</c:v>
                </c:pt>
                <c:pt idx="1">
                  <c:v>Educational</c:v>
                </c:pt>
                <c:pt idx="2">
                  <c:v>Influencer</c:v>
                </c:pt>
                <c:pt idx="3">
                  <c:v>Promotional</c:v>
                </c:pt>
                <c:pt idx="4">
                  <c:v>Trend</c:v>
                </c:pt>
              </c:strCache>
            </c:strRef>
          </c:cat>
          <c:val>
            <c:numRef>
              <c:f>'IG - SOL DE JANEIRO'!$C$43:$C$48</c:f>
              <c:numCache>
                <c:formatCode>0.00%</c:formatCode>
                <c:ptCount val="5"/>
                <c:pt idx="0">
                  <c:v>4.7662580645161292E-3</c:v>
                </c:pt>
                <c:pt idx="1">
                  <c:v>2.947214076246334E-3</c:v>
                </c:pt>
                <c:pt idx="2">
                  <c:v>1.0113709677419356E-3</c:v>
                </c:pt>
                <c:pt idx="3">
                  <c:v>1.778909677419355E-2</c:v>
                </c:pt>
                <c:pt idx="4">
                  <c:v>6.052064516129033E-3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5-354D-9C7C-57B15A255D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961631"/>
        <c:axId val="989960703"/>
      </c:barChart>
      <c:catAx>
        <c:axId val="98996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9960703"/>
        <c:crosses val="autoZero"/>
        <c:auto val="1"/>
        <c:lblAlgn val="ctr"/>
        <c:lblOffset val="100"/>
        <c:noMultiLvlLbl val="0"/>
      </c:catAx>
      <c:valAx>
        <c:axId val="98996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961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[CYKLAR Social Media Audit.xlsx]TikTok - SOL DE JANEIRO!PivotTable30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5400" b="1">
                <a:solidFill>
                  <a:schemeClr val="tx1"/>
                </a:solidFill>
              </a:rPr>
              <a:t>AVERAGE</a:t>
            </a:r>
            <a:r>
              <a:rPr lang="en-US" sz="5400" b="1" baseline="0">
                <a:solidFill>
                  <a:schemeClr val="tx1"/>
                </a:solidFill>
              </a:rPr>
              <a:t> ENGAGEMENT RATE PER CONTENT CATEGORY</a:t>
            </a:r>
            <a:endParaRPr lang="en-US" sz="5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3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2"/>
        <c:spPr>
          <a:solidFill>
            <a:srgbClr val="FFBCAF"/>
          </a:solidFill>
          <a:ln>
            <a:solidFill>
              <a:schemeClr val="tx1"/>
            </a:solidFill>
          </a:ln>
          <a:effectLst/>
        </c:spPr>
      </c:pivotFmt>
      <c:pivotFmt>
        <c:idx val="3"/>
        <c:spPr>
          <a:solidFill>
            <a:schemeClr val="accent2">
              <a:lumMod val="20000"/>
              <a:lumOff val="8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4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5"/>
        <c:spPr>
          <a:solidFill>
            <a:schemeClr val="accent6">
              <a:lumMod val="40000"/>
              <a:lumOff val="6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6"/>
        <c:spPr>
          <a:solidFill>
            <a:schemeClr val="accent4">
              <a:lumMod val="20000"/>
              <a:lumOff val="80000"/>
            </a:schemeClr>
          </a:solidFill>
          <a:ln>
            <a:solidFill>
              <a:schemeClr val="tx1"/>
            </a:solidFill>
          </a:ln>
          <a:effectLst/>
        </c:spPr>
      </c:pivotFmt>
      <c:pivotFmt>
        <c:idx val="7"/>
        <c:spPr>
          <a:solidFill>
            <a:schemeClr val="accent6">
              <a:lumMod val="20000"/>
              <a:lumOff val="80000"/>
            </a:schemeClr>
          </a:solidFill>
          <a:ln>
            <a:solidFill>
              <a:schemeClr val="tx1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'TikTok - SOL DE JANEIRO'!$C$42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AD8-7F43-AC0A-0DE32B5E025D}"/>
              </c:ext>
            </c:extLst>
          </c:dPt>
          <c:dPt>
            <c:idx val="1"/>
            <c:invertIfNegative val="0"/>
            <c:bubble3D val="0"/>
            <c:spPr>
              <a:solidFill>
                <a:srgbClr val="FFBCAF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D8-7F43-AC0A-0DE32B5E025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AD8-7F43-AC0A-0DE32B5E025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D8-7F43-AC0A-0DE32B5E025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AD8-7F43-AC0A-0DE32B5E025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D8-7F43-AC0A-0DE32B5E025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AD8-7F43-AC0A-0DE32B5E02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'TikTok - SOL DE JANEIRO'!$B$43:$B$50</c:f>
              <c:strCache>
                <c:ptCount val="7"/>
                <c:pt idx="0">
                  <c:v>Brand</c:v>
                </c:pt>
                <c:pt idx="1">
                  <c:v>BTS</c:v>
                </c:pt>
                <c:pt idx="2">
                  <c:v>Educational</c:v>
                </c:pt>
                <c:pt idx="3">
                  <c:v>Influencer</c:v>
                </c:pt>
                <c:pt idx="4">
                  <c:v>Promotional</c:v>
                </c:pt>
                <c:pt idx="5">
                  <c:v>Trend</c:v>
                </c:pt>
                <c:pt idx="6">
                  <c:v>UGC</c:v>
                </c:pt>
              </c:strCache>
            </c:strRef>
          </c:cat>
          <c:val>
            <c:numRef>
              <c:f>'TikTok - SOL DE JANEIRO'!$C$43:$C$50</c:f>
              <c:numCache>
                <c:formatCode>0.00%</c:formatCode>
                <c:ptCount val="7"/>
                <c:pt idx="0">
                  <c:v>9.4325516933912792E-2</c:v>
                </c:pt>
                <c:pt idx="1">
                  <c:v>5.1649640211298156E-2</c:v>
                </c:pt>
                <c:pt idx="2">
                  <c:v>3.3099578085422847E-2</c:v>
                </c:pt>
                <c:pt idx="3">
                  <c:v>5.479827230473136E-2</c:v>
                </c:pt>
                <c:pt idx="4">
                  <c:v>0.10544818715045327</c:v>
                </c:pt>
                <c:pt idx="5">
                  <c:v>7.3443645023605036E-2</c:v>
                </c:pt>
                <c:pt idx="6">
                  <c:v>7.937761137941074E-2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8-7F43-AC0A-0DE32B5E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0582079"/>
        <c:axId val="800583791"/>
      </c:barChart>
      <c:catAx>
        <c:axId val="80058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583791"/>
        <c:crosses val="autoZero"/>
        <c:auto val="1"/>
        <c:lblAlgn val="ctr"/>
        <c:lblOffset val="100"/>
        <c:noMultiLvlLbl val="0"/>
      </c:catAx>
      <c:valAx>
        <c:axId val="80058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582079"/>
        <c:crosses val="autoZero"/>
        <c:crossBetween val="between"/>
      </c:valAx>
      <c:spPr>
        <a:solidFill>
          <a:schemeClr val="bg1"/>
        </a:solidFill>
        <a:ln>
          <a:solidFill>
            <a:schemeClr val="bg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1531435</xdr:colOff>
      <xdr:row>41</xdr:row>
      <xdr:rowOff>175322</xdr:rowOff>
    </xdr:from>
    <xdr:to>
      <xdr:col>13</xdr:col>
      <xdr:colOff>304800</xdr:colOff>
      <xdr:row>112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0E486B-5FFA-3E21-E633-575743BA3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1148772</xdr:colOff>
      <xdr:row>41</xdr:row>
      <xdr:rowOff>334560</xdr:rowOff>
    </xdr:from>
    <xdr:to>
      <xdr:col>11</xdr:col>
      <xdr:colOff>1462424</xdr:colOff>
      <xdr:row>93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B1AFC9-232A-A209-71B6-4C01C5D1E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1593005</xdr:colOff>
      <xdr:row>41</xdr:row>
      <xdr:rowOff>15088</xdr:rowOff>
    </xdr:from>
    <xdr:to>
      <xdr:col>10</xdr:col>
      <xdr:colOff>2277937</xdr:colOff>
      <xdr:row>91</xdr:row>
      <xdr:rowOff>-1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D44478-548C-A9EF-65C2-C615798D1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2395277</xdr:colOff>
      <xdr:row>42</xdr:row>
      <xdr:rowOff>1771</xdr:rowOff>
    </xdr:from>
    <xdr:to>
      <xdr:col>12</xdr:col>
      <xdr:colOff>233948</xdr:colOff>
      <xdr:row>90</xdr:row>
      <xdr:rowOff>66843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44612E-0F86-FC2D-2BCA-2BB7312B8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1559406</xdr:colOff>
      <xdr:row>41</xdr:row>
      <xdr:rowOff>61192</xdr:rowOff>
    </xdr:from>
    <xdr:to>
      <xdr:col>13</xdr:col>
      <xdr:colOff>203200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8FFF32-FD38-C382-727D-313D188D2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1201350</xdr:colOff>
      <xdr:row>41</xdr:row>
      <xdr:rowOff>102974</xdr:rowOff>
    </xdr:from>
    <xdr:to>
      <xdr:col>11</xdr:col>
      <xdr:colOff>1922161</xdr:colOff>
      <xdr:row>94</xdr:row>
      <xdr:rowOff>34324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7AA744-CAD8-18FE-6596-2F66D9109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 Krayzelburg" refreshedDate="46060.886697337963" createdVersion="8" refreshedVersion="8" minRefreshableVersion="3" recordCount="30" xr:uid="{39DF8C94-B487-F842-81E6-0DD9D7793573}">
  <cacheSource type="worksheet">
    <worksheetSource ref="A7:L37" sheet="TikTok - CYKLAR"/>
  </cacheSource>
  <cacheFields count="12">
    <cacheField name="Date" numFmtId="14">
      <sharedItems containsSemiMixedTypes="0" containsNonDate="0" containsDate="1" containsString="0" minDate="2024-10-16T00:00:00" maxDate="2026-02-05T00:00:00"/>
    </cacheField>
    <cacheField name="Weekday" numFmtId="0">
      <sharedItems count="5">
        <s v="Wednesday"/>
        <s v="Friday"/>
        <s v="Thursday"/>
        <s v="Tuesday"/>
        <s v="Monday"/>
      </sharedItems>
    </cacheField>
    <cacheField name="Views" numFmtId="165">
      <sharedItems containsSemiMixedTypes="0" containsString="0" containsNumber="1" containsInteger="1" minValue="10000" maxValue="7200000"/>
    </cacheField>
    <cacheField name="Likes" numFmtId="165">
      <sharedItems containsSemiMixedTypes="0" containsString="0" containsNumber="1" containsInteger="1" minValue="128" maxValue="7378" count="30">
        <n v="404"/>
        <n v="584"/>
        <n v="247"/>
        <n v="503"/>
        <n v="543"/>
        <n v="832"/>
        <n v="241"/>
        <n v="1966"/>
        <n v="1109"/>
        <n v="5185"/>
        <n v="632"/>
        <n v="1492"/>
        <n v="420"/>
        <n v="215"/>
        <n v="714"/>
        <n v="2827"/>
        <n v="1819"/>
        <n v="948"/>
        <n v="2985"/>
        <n v="1783"/>
        <n v="460"/>
        <n v="128"/>
        <n v="7378"/>
        <n v="1861"/>
        <n v="529"/>
        <n v="151"/>
        <n v="1654"/>
        <n v="254"/>
        <n v="413"/>
        <n v="164"/>
      </sharedItems>
    </cacheField>
    <cacheField name="Comments" numFmtId="165">
      <sharedItems containsSemiMixedTypes="0" containsString="0" containsNumber="1" containsInteger="1" minValue="2" maxValue="139"/>
    </cacheField>
    <cacheField name="# of Saves " numFmtId="165">
      <sharedItems containsSemiMixedTypes="0" containsString="0" containsNumber="1" containsInteger="1" minValue="19" maxValue="1347"/>
    </cacheField>
    <cacheField name="# of Shares" numFmtId="165">
      <sharedItems containsSemiMixedTypes="0" containsString="0" containsNumber="1" containsInteger="1" minValue="1" maxValue="300"/>
    </cacheField>
    <cacheField name="Category Content " numFmtId="0">
      <sharedItems count="8">
        <s v="Announcement"/>
        <s v="Product"/>
        <s v="Influencer"/>
        <s v="Founder Content"/>
        <s v="Teaser"/>
        <s v="UGC"/>
        <s v="Promo"/>
        <s v="Trend"/>
      </sharedItems>
    </cacheField>
    <cacheField name="Description" numFmtId="0">
      <sharedItems/>
    </cacheField>
    <cacheField name="Likes/Views Ratio" numFmtId="164">
      <sharedItems containsSemiMixedTypes="0" containsString="0" containsNumber="1" minValue="9.6226415094339624E-4" maxValue="9.3281249999999996E-2"/>
    </cacheField>
    <cacheField name="Comments/Likes Ratio" numFmtId="164">
      <sharedItems containsSemiMixedTypes="0" containsString="0" containsNumber="1" minValue="1.2195121951219513E-2" maxValue="0.23801369863013699"/>
    </cacheField>
    <cacheField name="Engagement Rate" numFmtId="10">
      <sharedItems containsSemiMixedTypes="0" containsString="0" containsNumber="1" minValue="3.9440203562340964E-3" maxValue="0.23193384223918576"/>
    </cacheField>
  </cacheFields>
  <extLst>
    <ext xmlns:x14="http://schemas.microsoft.com/office/spreadsheetml/2009/9/main" uri="{725AE2AE-9491-48be-B2B4-4EB974FC3084}">
      <x14:pivotCacheDefinition pivotCacheId="243270686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 Krayzelburg" refreshedDate="46062.788585648152" createdVersion="8" refreshedVersion="8" minRefreshableVersion="3" recordCount="30" xr:uid="{D5097CA8-5B80-5C4E-9059-A8984BBFC54E}">
  <cacheSource type="worksheet">
    <worksheetSource ref="A6:L36" sheet="IG - RHODE"/>
  </cacheSource>
  <cacheFields count="12">
    <cacheField name="Date" numFmtId="14">
      <sharedItems containsSemiMixedTypes="0" containsNonDate="0" containsDate="1" containsString="0" minDate="2026-01-19T00:00:00" maxDate="2026-02-09T00:00:00"/>
    </cacheField>
    <cacheField name="Weekday" numFmtId="0">
      <sharedItems count="7">
        <s v="Sunday"/>
        <s v="Saturday"/>
        <s v="Friday"/>
        <s v="Thursday"/>
        <s v="Wednesday"/>
        <s v="Tuesday"/>
        <s v="Monday"/>
      </sharedItems>
    </cacheField>
    <cacheField name="Post Format" numFmtId="0">
      <sharedItems count="3">
        <s v="Picture (Carousel Post)"/>
        <s v="Reels"/>
        <s v="Picture"/>
      </sharedItems>
    </cacheField>
    <cacheField name="Views" numFmtId="165">
      <sharedItems containsString="0" containsBlank="1" containsNumber="1" containsInteger="1" minValue="250000" maxValue="3000000"/>
    </cacheField>
    <cacheField name="Likes" numFmtId="165">
      <sharedItems containsSemiMixedTypes="0" containsString="0" containsNumber="1" containsInteger="1" minValue="6496" maxValue="187000"/>
    </cacheField>
    <cacheField name="Comments" numFmtId="165">
      <sharedItems containsSemiMixedTypes="0" containsString="0" containsNumber="1" containsInteger="1" minValue="38" maxValue="1089"/>
    </cacheField>
    <cacheField name="Reposts" numFmtId="165">
      <sharedItems containsSemiMixedTypes="0" containsString="0" containsNumber="1" containsInteger="1" minValue="33" maxValue="2656"/>
    </cacheField>
    <cacheField name="Content Category" numFmtId="165">
      <sharedItems count="7">
        <s v="Promotional"/>
        <s v="Lifestyle"/>
        <s v="BTS"/>
        <s v="Educational"/>
        <s v="Influencer"/>
        <s v="Founder Content"/>
        <s v="Community"/>
      </sharedItems>
    </cacheField>
    <cacheField name="Description" numFmtId="0">
      <sharedItems/>
    </cacheField>
    <cacheField name="Likes/Views Ratio" numFmtId="164">
      <sharedItems containsMixedTypes="1" containsNumber="1" minValue="6.6245454545454541E-3" maxValue="5.8999999999999997E-2"/>
    </cacheField>
    <cacheField name="Comments/Likes Ratio" numFmtId="167">
      <sharedItems containsSemiMixedTypes="0" containsString="0" containsNumber="1" minValue="2.6687435098650051E-3" maxValue="1.6102941176470587E-2"/>
    </cacheField>
    <cacheField name="Engagement Rate" numFmtId="10">
      <sharedItems containsSemiMixedTypes="0" containsString="0" containsNumber="1" minValue="1.6429999999999999E-3" maxValue="4.7645750000000001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 Krayzelburg" refreshedDate="46062.85833865741" createdVersion="8" refreshedVersion="8" minRefreshableVersion="3" recordCount="31" xr:uid="{BEB66901-242D-A842-B6F3-7359F74DFAC6}">
  <cacheSource type="worksheet">
    <worksheetSource ref="A6:M37" sheet="IG - CYKLAR "/>
  </cacheSource>
  <cacheFields count="13">
    <cacheField name="Date" numFmtId="14">
      <sharedItems containsSemiMixedTypes="0" containsNonDate="0" containsDate="1" containsString="0" minDate="2025-11-12T00:00:00" maxDate="2026-02-06T00:00:00"/>
    </cacheField>
    <cacheField name="Weekday" numFmtId="0">
      <sharedItems count="6">
        <s v="Thursday"/>
        <s v="Wednesday"/>
        <s v="Monday"/>
        <s v="Tuesday"/>
        <s v="Friday"/>
        <s v="Saturday"/>
      </sharedItems>
    </cacheField>
    <cacheField name="Post Format" numFmtId="0">
      <sharedItems count="3">
        <s v="Picture (Carousel Post)"/>
        <s v="Reels"/>
        <s v="Picture"/>
      </sharedItems>
    </cacheField>
    <cacheField name="Views" numFmtId="165">
      <sharedItems containsString="0" containsBlank="1" containsNumber="1" containsInteger="1" minValue="6099" maxValue="713000"/>
    </cacheField>
    <cacheField name="Likes" numFmtId="165">
      <sharedItems containsSemiMixedTypes="0" containsString="0" containsNumber="1" containsInteger="1" minValue="221" maxValue="13400"/>
    </cacheField>
    <cacheField name="Comments" numFmtId="165">
      <sharedItems containsSemiMixedTypes="0" containsString="0" containsNumber="1" containsInteger="1" minValue="8" maxValue="960"/>
    </cacheField>
    <cacheField name="Reposts" numFmtId="165">
      <sharedItems containsSemiMixedTypes="0" containsString="0" containsNumber="1" containsInteger="1" minValue="3" maxValue="185"/>
    </cacheField>
    <cacheField name="Shares " numFmtId="165">
      <sharedItems containsSemiMixedTypes="0" containsString="0" containsNumber="1" containsInteger="1" minValue="6" maxValue="3072"/>
    </cacheField>
    <cacheField name="Category Content" numFmtId="165">
      <sharedItems count="5">
        <s v="Announcement"/>
        <s v="Promotional"/>
        <s v="Trend"/>
        <s v="Educational"/>
        <s v="Teaser"/>
      </sharedItems>
    </cacheField>
    <cacheField name="Description" numFmtId="0">
      <sharedItems/>
    </cacheField>
    <cacheField name="Likes/Views Ratio" numFmtId="164">
      <sharedItems containsMixedTypes="1" containsNumber="1" minValue="2.4620689655172412E-3" maxValue="3.6235448434169537E-2"/>
    </cacheField>
    <cacheField name="Comments/Likes Ratio" numFmtId="164">
      <sharedItems containsSemiMixedTypes="0" containsString="0" containsNumber="1" minValue="3.4334763948497854E-2" maxValue="0.1640926640926641"/>
    </cacheField>
    <cacheField name="Engagement Rate" numFmtId="10">
      <sharedItems containsSemiMixedTypes="0" containsString="0" containsNumber="1" minValue="2.9839704069050555E-3" maxValue="0.21691738594327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 Krayzelburg" refreshedDate="46064.894845486109" createdVersion="8" refreshedVersion="8" minRefreshableVersion="3" recordCount="30" xr:uid="{84D21AC5-81A2-564B-A573-3CC6962028B5}">
  <cacheSource type="worksheet">
    <worksheetSource ref="A7:L37" sheet="TikTok - RHODE "/>
  </cacheSource>
  <cacheFields count="12">
    <cacheField name="Date" numFmtId="14">
      <sharedItems containsSemiMixedTypes="0" containsNonDate="0" containsDate="1" containsString="0" minDate="2026-01-17T00:00:00" maxDate="2026-02-10T00:00:00"/>
    </cacheField>
    <cacheField name="Weekday" numFmtId="0">
      <sharedItems/>
    </cacheField>
    <cacheField name="Views" numFmtId="165">
      <sharedItems containsSemiMixedTypes="0" containsString="0" containsNumber="1" containsInteger="1" minValue="6822" maxValue="1100000"/>
    </cacheField>
    <cacheField name="Likes" numFmtId="165">
      <sharedItems containsSemiMixedTypes="0" containsString="0" containsNumber="1" containsInteger="1" minValue="372" maxValue="180200"/>
    </cacheField>
    <cacheField name="Comments" numFmtId="165">
      <sharedItems containsSemiMixedTypes="0" containsString="0" containsNumber="1" containsInteger="1" minValue="31" maxValue="628"/>
    </cacheField>
    <cacheField name="# of Saves " numFmtId="165">
      <sharedItems containsSemiMixedTypes="0" containsString="0" containsNumber="1" containsInteger="1" minValue="14" maxValue="7844"/>
    </cacheField>
    <cacheField name="# of Shares" numFmtId="165">
      <sharedItems containsSemiMixedTypes="0" containsString="0" containsNumber="1" containsInteger="1" minValue="5" maxValue="3939"/>
    </cacheField>
    <cacheField name="Category Content" numFmtId="165">
      <sharedItems count="6">
        <s v="Influencer"/>
        <s v="Aesthetic"/>
        <s v="Promotional"/>
        <s v="Lifestyle"/>
        <s v="Educational"/>
        <s v="Founder Content"/>
      </sharedItems>
    </cacheField>
    <cacheField name="Description" numFmtId="0">
      <sharedItems/>
    </cacheField>
    <cacheField name="Likes/Views Ratio" numFmtId="164">
      <sharedItems containsSemiMixedTypes="0" containsString="0" containsNumber="1" minValue="3.4520547945205482E-2" maxValue="0.16381818181818181"/>
    </cacheField>
    <cacheField name="Comments/Likes Ratio" numFmtId="164">
      <sharedItems containsSemiMixedTypes="0" containsString="0" containsNumber="1" minValue="3.4850166481687015E-3" maxValue="0.14516129032258066"/>
    </cacheField>
    <cacheField name="Engagement Rate" numFmtId="10">
      <sharedItems containsSemiMixedTypes="0" containsString="0" containsNumber="1" minValue="3.9315068493150682E-2" maxValue="0.173123636363636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 Krayzelburg" refreshedDate="46065.936667939815" createdVersion="8" refreshedVersion="8" minRefreshableVersion="3" recordCount="30" xr:uid="{3DA3CA9E-083D-324C-974F-051A8FA98F06}">
  <cacheSource type="worksheet">
    <worksheetSource ref="B6:M36" sheet="IG - SOL DE JANEIRO"/>
  </cacheSource>
  <cacheFields count="12">
    <cacheField name="Weekday" numFmtId="0">
      <sharedItems/>
    </cacheField>
    <cacheField name="Post Format" numFmtId="0">
      <sharedItems/>
    </cacheField>
    <cacheField name="Views" numFmtId="165">
      <sharedItems containsString="0" containsBlank="1" containsNumber="1" containsInteger="1" minValue="96100" maxValue="1100000"/>
    </cacheField>
    <cacheField name="Likes" numFmtId="165">
      <sharedItems containsSemiMixedTypes="0" containsString="0" containsNumber="1" containsInteger="1" minValue="980" maxValue="155000"/>
    </cacheField>
    <cacheField name="Comments" numFmtId="165">
      <sharedItems containsSemiMixedTypes="0" containsString="0" containsNumber="1" containsInteger="1" minValue="7" maxValue="2155"/>
    </cacheField>
    <cacheField name="Reposts" numFmtId="165">
      <sharedItems containsSemiMixedTypes="0" containsString="0" containsNumber="1" containsInteger="1" minValue="3" maxValue="5831"/>
    </cacheField>
    <cacheField name="# of Shares" numFmtId="165">
      <sharedItems containsSemiMixedTypes="0" containsString="0" containsNumber="1" containsInteger="1" minValue="18" maxValue="29900"/>
    </cacheField>
    <cacheField name="Content Category" numFmtId="165">
      <sharedItems count="5">
        <s v="Brand"/>
        <s v="Promotional"/>
        <s v="Educational"/>
        <s v="Trend"/>
        <s v="Influencer"/>
      </sharedItems>
    </cacheField>
    <cacheField name="Description" numFmtId="0">
      <sharedItems/>
    </cacheField>
    <cacheField name="Likes/Views Ratio" numFmtId="164">
      <sharedItems containsMixedTypes="1" containsNumber="1" minValue="1.0197710718002082E-2" maxValue="4.8598130841121495E-2"/>
    </cacheField>
    <cacheField name="Comments/Likes Ratio" numFmtId="167">
      <sharedItems containsSemiMixedTypes="0" containsString="0" containsNumber="1" minValue="1.9596864501679732E-3" maxValue="7.7327327327327333E-2"/>
    </cacheField>
    <cacheField name="Engagement Rate" numFmtId="10">
      <sharedItems containsSemiMixedTypes="0" containsString="0" containsNumber="1" minValue="3.3129032258064517E-4" maxValue="6.2221290322580648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a Krayzelburg" refreshedDate="46066.948238541663" createdVersion="8" refreshedVersion="8" minRefreshableVersion="3" recordCount="30" xr:uid="{EB1E9FF0-B460-A04E-A8DD-7313F5109B58}">
  <cacheSource type="worksheet">
    <worksheetSource ref="A7:L37" sheet="TikTok - SOL DE JANEIRO"/>
  </cacheSource>
  <cacheFields count="12">
    <cacheField name="Date" numFmtId="14">
      <sharedItems containsSemiMixedTypes="0" containsNonDate="0" containsDate="1" containsString="0" minDate="2025-12-24T00:00:00" maxDate="2026-02-14T00:00:00"/>
    </cacheField>
    <cacheField name="Weekday" numFmtId="0">
      <sharedItems/>
    </cacheField>
    <cacheField name="Views" numFmtId="165">
      <sharedItems containsSemiMixedTypes="0" containsString="0" containsNumber="1" containsInteger="1" minValue="12800" maxValue="8600000"/>
    </cacheField>
    <cacheField name="Likes" numFmtId="165">
      <sharedItems containsSemiMixedTypes="0" containsString="0" containsNumber="1" containsInteger="1" minValue="1476" maxValue="769900"/>
    </cacheField>
    <cacheField name="Comments" numFmtId="165">
      <sharedItems containsSemiMixedTypes="0" containsString="0" containsNumber="1" containsInteger="1" minValue="86" maxValue="12100"/>
    </cacheField>
    <cacheField name="# of Saves " numFmtId="165">
      <sharedItems containsSemiMixedTypes="0" containsString="0" containsNumber="1" containsInteger="1" minValue="88" maxValue="103300"/>
    </cacheField>
    <cacheField name="# of Shares" numFmtId="165">
      <sharedItems containsSemiMixedTypes="0" containsString="0" containsNumber="1" containsInteger="1" minValue="14" maxValue="194000"/>
    </cacheField>
    <cacheField name="Category Content" numFmtId="165">
      <sharedItems count="7">
        <s v="Brand"/>
        <s v="Trend"/>
        <s v="Promotional"/>
        <s v="BTS"/>
        <s v="Influencer"/>
        <s v="Educational"/>
        <s v="UGC"/>
      </sharedItems>
    </cacheField>
    <cacheField name="Description" numFmtId="0">
      <sharedItems/>
    </cacheField>
    <cacheField name="Likes/Views Ratio" numFmtId="164">
      <sharedItems containsSemiMixedTypes="0" containsString="0" containsNumber="1" minValue="5.0789851603638102E-3" maxValue="0.13554687500000001"/>
    </cacheField>
    <cacheField name="Comments/Likes Ratio" numFmtId="164">
      <sharedItems containsSemiMixedTypes="0" containsString="0" containsNumber="1" minValue="1.5326665800753345E-2" maxValue="0.38168846611177171"/>
    </cacheField>
    <cacheField name="Engagement Rate" numFmtId="10">
      <sharedItems containsSemiMixedTypes="0" containsString="0" containsNumber="1" minValue="5.9518110738790491E-3" maxValue="0.152476352170749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d v="2026-02-04T00:00:00"/>
    <x v="0"/>
    <n v="10000"/>
    <x v="0"/>
    <n v="55"/>
    <n v="31"/>
    <n v="21"/>
    <x v="0"/>
    <s v="Cyklar announces launch at Sephora"/>
    <n v="4.0399999999999998E-2"/>
    <n v="0.13613861386138615"/>
    <n v="1.3002544529262087E-2"/>
  </r>
  <r>
    <d v="2025-10-03T00:00:00"/>
    <x v="1"/>
    <n v="36500"/>
    <x v="1"/>
    <n v="139"/>
    <n v="177"/>
    <n v="22"/>
    <x v="1"/>
    <s v="Introducing Cyklar's holiday gift sets"/>
    <n v="1.6E-2"/>
    <n v="0.23801369863013699"/>
    <n v="2.3460559796437658E-2"/>
  </r>
  <r>
    <d v="2025-10-03T00:00:00"/>
    <x v="1"/>
    <n v="24900"/>
    <x v="2"/>
    <n v="30"/>
    <n v="67"/>
    <n v="8"/>
    <x v="1"/>
    <s v="Showcasing Cyklar's perfume oil collection set"/>
    <n v="9.9196787148594385E-3"/>
    <n v="0.1214574898785425"/>
    <n v="8.9567430025445285E-3"/>
  </r>
  <r>
    <d v="2025-08-28T00:00:00"/>
    <x v="2"/>
    <n v="32000"/>
    <x v="3"/>
    <n v="29"/>
    <n v="177"/>
    <n v="18"/>
    <x v="1"/>
    <s v="Highlights the fragrance-free body wash and body cream in a shower setting"/>
    <n v="1.571875E-2"/>
    <n v="5.7654075546719682E-2"/>
    <n v="1.8498727735368956E-2"/>
  </r>
  <r>
    <d v="2025-08-22T00:00:00"/>
    <x v="1"/>
    <n v="44200"/>
    <x v="4"/>
    <n v="41"/>
    <n v="182"/>
    <n v="31"/>
    <x v="2"/>
    <s v="Compilation of influencers reviewing and showcasing the perfume oil collection"/>
    <n v="1.2285067873303168E-2"/>
    <n v="7.550644567219153E-2"/>
    <n v="2.0279898218829518E-2"/>
  </r>
  <r>
    <d v="2025-08-07T00:00:00"/>
    <x v="2"/>
    <n v="338000"/>
    <x v="5"/>
    <n v="33"/>
    <n v="188"/>
    <n v="38"/>
    <x v="1"/>
    <s v="Introducing the Lactic Acid Foaming Body Polish and highlights its texture and exfoliating benefits."/>
    <n v="2.4615384615384616E-3"/>
    <n v="3.9663461538461536E-2"/>
    <n v="2.7760814249363868E-2"/>
  </r>
  <r>
    <d v="2025-07-16T00:00:00"/>
    <x v="0"/>
    <n v="25900"/>
    <x v="6"/>
    <n v="24"/>
    <n v="52"/>
    <n v="4"/>
    <x v="0"/>
    <s v="Announcing that the Naked Neroli perfume oil scent is available on TikTok Shop"/>
    <n v="9.3050193050193044E-3"/>
    <n v="9.9585062240663894E-2"/>
    <n v="8.1679389312977104E-3"/>
  </r>
  <r>
    <d v="2025-07-16T00:00:00"/>
    <x v="0"/>
    <n v="1400000"/>
    <x v="7"/>
    <n v="64"/>
    <n v="208"/>
    <n v="50"/>
    <x v="3"/>
    <s v="Claudia Sulewski (founder) announcing that the perfume oil sets are back in stock "/>
    <n v="1.4042857142857143E-3"/>
    <n v="3.2553407934893183E-2"/>
    <n v="5.8218829516539443E-2"/>
  </r>
  <r>
    <d v="2025-03-28T00:00:00"/>
    <x v="1"/>
    <n v="36900"/>
    <x v="8"/>
    <n v="36"/>
    <n v="180"/>
    <n v="28"/>
    <x v="2"/>
    <s v="Featuring Gracie Abrams demonstrating how she layers the perfume oil"/>
    <n v="3.0054200542005419E-2"/>
    <n v="3.2461677186654644E-2"/>
    <n v="3.4427480916030533E-2"/>
  </r>
  <r>
    <d v="2025-03-27T00:00:00"/>
    <x v="2"/>
    <n v="137100"/>
    <x v="9"/>
    <n v="110"/>
    <n v="332"/>
    <n v="208"/>
    <x v="3"/>
    <s v="Claudia Sulewski announces Mejuri partnership bringing perfume oils in-store"/>
    <n v="3.7819110138584973E-2"/>
    <n v="2.1215043394406944E-2"/>
    <n v="0.1484732824427481"/>
  </r>
  <r>
    <d v="2025-03-04T00:00:00"/>
    <x v="3"/>
    <n v="39300"/>
    <x v="10"/>
    <n v="56"/>
    <n v="266"/>
    <n v="28"/>
    <x v="4"/>
    <s v="Teasing upcoming body oil release"/>
    <n v="1.6081424936386767E-2"/>
    <n v="8.8607594936708861E-2"/>
    <n v="2.4987277353689566E-2"/>
  </r>
  <r>
    <d v="2025-02-26T00:00:00"/>
    <x v="0"/>
    <n v="272200"/>
    <x v="11"/>
    <n v="37"/>
    <n v="701"/>
    <n v="78"/>
    <x v="5"/>
    <s v="UGC style content showcasing their Sacred Santal perfume oil"/>
    <n v="5.4812637766348277E-3"/>
    <n v="2.4798927613941018E-2"/>
    <n v="5.8727735368956743E-2"/>
  </r>
  <r>
    <d v="2025-02-26T00:00:00"/>
    <x v="0"/>
    <n v="51500"/>
    <x v="12"/>
    <n v="17"/>
    <n v="184"/>
    <n v="20"/>
    <x v="5"/>
    <s v="UGC style content showcasing their Bergamot Bond perfume oil"/>
    <n v="8.1553398058252426E-3"/>
    <n v="4.0476190476190478E-2"/>
    <n v="1.6310432569974553E-2"/>
  </r>
  <r>
    <d v="2025-02-13T00:00:00"/>
    <x v="2"/>
    <n v="21800"/>
    <x v="13"/>
    <n v="7"/>
    <n v="23"/>
    <n v="1"/>
    <x v="2"/>
    <s v="Influencers sharing favorite perfume oil scents at a Cyklar event"/>
    <n v="9.862385321100918E-3"/>
    <n v="3.255813953488372E-2"/>
    <n v="6.2595419847328243E-3"/>
  </r>
  <r>
    <d v="2025-02-12T00:00:00"/>
    <x v="0"/>
    <n v="742000"/>
    <x v="14"/>
    <n v="26"/>
    <n v="147"/>
    <n v="32"/>
    <x v="6"/>
    <s v="Promo video showcasing their new perfume oils "/>
    <n v="9.6226415094339624E-4"/>
    <n v="3.6414565826330535E-2"/>
    <n v="2.3384223918575062E-2"/>
  </r>
  <r>
    <d v="2025-01-29T00:00:00"/>
    <x v="0"/>
    <n v="89600"/>
    <x v="15"/>
    <n v="79"/>
    <n v="516"/>
    <n v="95"/>
    <x v="3"/>
    <s v="Claudia Sulewski describing what each of the perfume oils smell like "/>
    <n v="3.1551339285714283E-2"/>
    <n v="2.7944817828086312E-2"/>
    <n v="8.9491094147582703E-2"/>
  </r>
  <r>
    <d v="2025-01-29T00:00:00"/>
    <x v="0"/>
    <n v="1200000"/>
    <x v="16"/>
    <n v="28"/>
    <n v="530"/>
    <n v="107"/>
    <x v="0"/>
    <s v="Sacred Santal body wash restock announcement"/>
    <n v="1.5158333333333332E-3"/>
    <n v="1.5393073117097306E-2"/>
    <n v="6.3206106870229012E-2"/>
  </r>
  <r>
    <d v="2025-01-29T00:00:00"/>
    <x v="0"/>
    <n v="417000"/>
    <x v="17"/>
    <n v="34"/>
    <n v="140"/>
    <n v="30"/>
    <x v="1"/>
    <s v="Introducing Cyklar's perfume oils"/>
    <n v="2.2733812949640286E-3"/>
    <n v="3.5864978902953586E-2"/>
    <n v="2.931297709923664E-2"/>
  </r>
  <r>
    <d v="2025-01-28T00:00:00"/>
    <x v="3"/>
    <n v="32000"/>
    <x v="18"/>
    <n v="47"/>
    <n v="139"/>
    <n v="44"/>
    <x v="7"/>
    <s v="&quot;What do you bring to the table?&quot; trend showcasing the perfume oils (UGC style content)"/>
    <n v="9.3281249999999996E-2"/>
    <n v="1.5745393634840871E-2"/>
    <n v="8.1806615776081421E-2"/>
  </r>
  <r>
    <d v="2024-12-24T00:00:00"/>
    <x v="3"/>
    <n v="521600"/>
    <x v="19"/>
    <n v="52"/>
    <n v="440"/>
    <n v="66"/>
    <x v="5"/>
    <s v="UGC style content reviewing and describing the Vanilla Verve body wash"/>
    <n v="3.4183282208588958E-3"/>
    <n v="2.9164329781267526E-2"/>
    <n v="5.9567430025445289E-2"/>
  </r>
  <r>
    <d v="2024-12-05T00:00:00"/>
    <x v="2"/>
    <n v="35700"/>
    <x v="20"/>
    <n v="16"/>
    <n v="194"/>
    <n v="37"/>
    <x v="6"/>
    <s v="Promo video introducing Cyklar's Vanilla Verve body wash"/>
    <n v="1.2885154061624649E-2"/>
    <n v="3.4782608695652174E-2"/>
    <n v="1.7989821882951652E-2"/>
  </r>
  <r>
    <d v="2024-12-04T00:00:00"/>
    <x v="0"/>
    <n v="18100"/>
    <x v="21"/>
    <n v="6"/>
    <n v="19"/>
    <n v="2"/>
    <x v="4"/>
    <s v="Teaser video for Cyklar's Vanilla Verve body wash "/>
    <n v="7.0718232044198895E-3"/>
    <n v="4.6875E-2"/>
    <n v="3.9440203562340964E-3"/>
  </r>
  <r>
    <d v="2024-12-03T00:00:00"/>
    <x v="3"/>
    <n v="7200000"/>
    <x v="22"/>
    <n v="90"/>
    <n v="1347"/>
    <n v="300"/>
    <x v="6"/>
    <s v="Promoting Cyklar's body wash as an at-home spa shower experience"/>
    <n v="1.0247222222222222E-3"/>
    <n v="1.2198427758200054E-2"/>
    <n v="0.23193384223918576"/>
  </r>
  <r>
    <d v="2024-11-15T00:00:00"/>
    <x v="1"/>
    <n v="557100"/>
    <x v="23"/>
    <n v="28"/>
    <n v="554"/>
    <n v="77"/>
    <x v="5"/>
    <s v="UGC style content highlighting the Sacred Santal body wash"/>
    <n v="3.3405133728235505E-3"/>
    <n v="1.5045674368619023E-2"/>
    <n v="6.4122137404580157E-2"/>
  </r>
  <r>
    <d v="2024-11-12T00:00:00"/>
    <x v="3"/>
    <n v="27900"/>
    <x v="24"/>
    <n v="25"/>
    <n v="74"/>
    <n v="30"/>
    <x v="3"/>
    <s v="Claudia Sulewski talking about the scent notes for Bergamot Bond in the body wash and body cream"/>
    <n v="1.8960573476702509E-2"/>
    <n v="4.725897920604915E-2"/>
    <n v="1.6743002544529262E-2"/>
  </r>
  <r>
    <d v="2024-11-11T00:00:00"/>
    <x v="4"/>
    <n v="31600"/>
    <x v="25"/>
    <n v="7"/>
    <n v="33"/>
    <n v="6"/>
    <x v="5"/>
    <s v="UGC style content showcasing Cyklar bodycare on TikTok Shop"/>
    <n v="4.778481012658228E-3"/>
    <n v="4.6357615894039736E-2"/>
    <n v="5.012722646310433E-3"/>
  </r>
  <r>
    <d v="2024-11-05T00:00:00"/>
    <x v="3"/>
    <n v="154900"/>
    <x v="26"/>
    <n v="37"/>
    <n v="408"/>
    <n v="60"/>
    <x v="5"/>
    <s v="UGC style review of Cyklar body wash"/>
    <n v="1.0677856681730149E-2"/>
    <n v="2.2370012091898428E-2"/>
    <n v="5.4936386768447837E-2"/>
  </r>
  <r>
    <d v="2024-10-29T00:00:00"/>
    <x v="3"/>
    <n v="73500"/>
    <x v="27"/>
    <n v="7"/>
    <n v="43"/>
    <n v="9"/>
    <x v="1"/>
    <s v="Brand aesthetic video introducing Cyklar’s head-to-toe bodycare concept"/>
    <n v="3.4557823129251703E-3"/>
    <n v="2.7559055118110236E-2"/>
    <n v="7.9643765903307882E-3"/>
  </r>
  <r>
    <d v="2024-10-17T00:00:00"/>
    <x v="2"/>
    <n v="17700"/>
    <x v="28"/>
    <n v="14"/>
    <n v="160"/>
    <n v="24"/>
    <x v="1"/>
    <s v="Carousel video highlighting the four body care scents and their scent notes"/>
    <n v="2.3333333333333334E-2"/>
    <n v="3.3898305084745763E-2"/>
    <n v="1.5547073791348601E-2"/>
  </r>
  <r>
    <d v="2024-10-16T00:00:00"/>
    <x v="0"/>
    <n v="10800"/>
    <x v="29"/>
    <n v="2"/>
    <n v="30"/>
    <n v="15"/>
    <x v="1"/>
    <s v="Carousel showcasing Sacred Santal through nature-inspired visuals"/>
    <n v="1.5185185185185185E-2"/>
    <n v="1.2195121951219513E-2"/>
    <n v="5.3689567430025443E-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d v="2026-02-08T00:00:00"/>
    <x v="0"/>
    <x v="0"/>
    <m/>
    <n v="45500"/>
    <n v="126"/>
    <n v="429"/>
    <x v="0"/>
    <s v="Winter themed promo post teasing tomorrow's drop of their caffeine reset, peptide lip boost, limited edition headband and seasonal set"/>
    <s v=""/>
    <n v="2.7692307692307691E-3"/>
    <n v="1.151375E-2"/>
  </r>
  <r>
    <d v="2026-02-07T00:00:00"/>
    <x v="1"/>
    <x v="1"/>
    <n v="391000"/>
    <n v="17600"/>
    <n v="129"/>
    <n v="168"/>
    <x v="1"/>
    <s v="Snowy mountain scenery with Rhode branding during their brand trip and pop-up in Big Sky, Montana"/>
    <n v="4.5012787723785169E-2"/>
    <n v="7.3295454545454549E-3"/>
    <n v="4.4742499999999999E-3"/>
  </r>
  <r>
    <d v="2026-02-07T00:00:00"/>
    <x v="1"/>
    <x v="0"/>
    <m/>
    <n v="54700"/>
    <n v="198"/>
    <n v="262"/>
    <x v="2"/>
    <s v="Behind the scenes post showcasing the development process of their new Caffeine Reset face mask"/>
    <s v=""/>
    <n v="3.619744058500914E-3"/>
    <n v="1.379E-2"/>
  </r>
  <r>
    <d v="2026-02-06T00:00:00"/>
    <x v="2"/>
    <x v="0"/>
    <m/>
    <n v="33800"/>
    <n v="164"/>
    <n v="204"/>
    <x v="1"/>
    <s v="A night celebrating the launch of the Caffeine Reset and Peptide Lip Boost during Rhode’s brand trip and pop-up in Big Sky, Montana"/>
    <s v=""/>
    <n v="4.8520710059171595E-3"/>
    <n v="8.5419999999999992E-3"/>
  </r>
  <r>
    <d v="2026-02-06T00:00:00"/>
    <x v="2"/>
    <x v="0"/>
    <m/>
    <n v="45200"/>
    <n v="206"/>
    <n v="469"/>
    <x v="3"/>
    <s v="Product details and benefits of Rhode's new Caffeine Reset face mask "/>
    <s v=""/>
    <n v="4.5575221238938054E-3"/>
    <n v="1.146875E-2"/>
  </r>
  <r>
    <d v="2026-02-06T00:00:00"/>
    <x v="2"/>
    <x v="0"/>
    <m/>
    <n v="96300"/>
    <n v="257"/>
    <n v="545"/>
    <x v="3"/>
    <s v="Results and stats from Rhode’s consumer study on their new Peptide Lip Boost"/>
    <s v=""/>
    <n v="2.6687435098650051E-3"/>
    <n v="2.4275499999999998E-2"/>
  </r>
  <r>
    <d v="2026-02-06T00:00:00"/>
    <x v="2"/>
    <x v="1"/>
    <n v="250000"/>
    <n v="6496"/>
    <n v="38"/>
    <n v="38"/>
    <x v="4"/>
    <s v="Influencer Charine Cheung reviewing Rhode's new Peptide Lip Boost"/>
    <n v="2.5984E-2"/>
    <n v="5.8497536945812806E-3"/>
    <n v="1.6429999999999999E-3"/>
  </r>
  <r>
    <d v="2026-02-05T00:00:00"/>
    <x v="3"/>
    <x v="0"/>
    <m/>
    <n v="91100"/>
    <n v="339"/>
    <n v="1196"/>
    <x v="0"/>
    <s v="A winter campaign shoot featuring Hailey Bieber promoting their new Peptide Lip Boost with the caption highlighting product details and benefits"/>
    <s v=""/>
    <n v="3.7211855104281009E-3"/>
    <n v="2.3158749999999999E-2"/>
  </r>
  <r>
    <d v="2026-02-05T00:00:00"/>
    <x v="3"/>
    <x v="0"/>
    <m/>
    <n v="52200"/>
    <n v="227"/>
    <n v="374"/>
    <x v="1"/>
    <s v="Moments from the first day of Rhode's &quot;snow club&quot; brand trip and pop-up celebrating the upcoming launch of their new products "/>
    <s v=""/>
    <n v="4.3486590038314173E-3"/>
    <n v="1.320025E-2"/>
  </r>
  <r>
    <d v="2026-02-05T00:00:00"/>
    <x v="3"/>
    <x v="0"/>
    <m/>
    <n v="29000"/>
    <n v="157"/>
    <n v="305"/>
    <x v="0"/>
    <s v="Campaign post showcasing Anok Yai (model) skiing in Big Sky while promoting the Sugarmint Peptide Lip Boost"/>
    <s v=""/>
    <n v="5.4137931034482761E-3"/>
    <n v="7.3654999999999997E-3"/>
  </r>
  <r>
    <d v="2026-02-05T00:00:00"/>
    <x v="3"/>
    <x v="1"/>
    <n v="1100000"/>
    <n v="7287"/>
    <n v="73"/>
    <n v="33"/>
    <x v="4"/>
    <s v="Dr. Ewoma (founder of ELLE UK) reviewing Rhode's new Caffeine Reset face mask + Peptide Lip Boost "/>
    <n v="6.6245454545454541E-3"/>
    <n v="1.0017839989021546E-2"/>
    <n v="1.8482500000000001E-3"/>
  </r>
  <r>
    <d v="2026-02-04T00:00:00"/>
    <x v="4"/>
    <x v="1"/>
    <n v="3000000"/>
    <n v="177000"/>
    <n v="1089"/>
    <n v="2515"/>
    <x v="5"/>
    <s v="Hailey Bieber showing her pre-red carpet makeup prep using the new Caffeine Reset face mask + Peptide Lip Boost "/>
    <n v="5.8999999999999997E-2"/>
    <n v="6.1525423728813556E-3"/>
    <n v="4.5150999999999997E-2"/>
  </r>
  <r>
    <d v="2026-02-04T00:00:00"/>
    <x v="4"/>
    <x v="0"/>
    <m/>
    <n v="40900"/>
    <n v="232"/>
    <n v="248"/>
    <x v="3"/>
    <s v="Results and stats from Rhode’s consumer study on their new product called Caffeine Rest + formula guide "/>
    <s v=""/>
    <n v="5.6723716381418092E-3"/>
    <n v="1.0345E-2"/>
  </r>
  <r>
    <d v="2026-02-04T00:00:00"/>
    <x v="4"/>
    <x v="0"/>
    <m/>
    <n v="104000"/>
    <n v="551"/>
    <n v="775"/>
    <x v="1"/>
    <s v="Introduction to Rhode’s branded “Snow Club” brand trip and pop-up in Big Sky, Montana"/>
    <s v=""/>
    <n v="5.2980769230769227E-3"/>
    <n v="2.6331500000000001E-2"/>
  </r>
  <r>
    <d v="2026-02-03T00:00:00"/>
    <x v="5"/>
    <x v="0"/>
    <m/>
    <n v="187000"/>
    <n v="927"/>
    <n v="2656"/>
    <x v="0"/>
    <s v="Campaign photoshoot featuring Hailey Bieber promoting the Peptide Lip Boost in Sugarmint"/>
    <s v=""/>
    <n v="4.957219251336898E-3"/>
    <n v="4.7645750000000001E-2"/>
  </r>
  <r>
    <d v="2026-02-03T00:00:00"/>
    <x v="5"/>
    <x v="0"/>
    <m/>
    <n v="85300"/>
    <n v="619"/>
    <n v="1030"/>
    <x v="0"/>
    <s v="Wintery campaign shoot announcing the launch of the Caffeine Reset and Peptide Lip Boost masks"/>
    <s v=""/>
    <n v="7.2567409144196956E-3"/>
    <n v="2.173725E-2"/>
  </r>
  <r>
    <d v="2026-02-02T00:00:00"/>
    <x v="6"/>
    <x v="2"/>
    <m/>
    <n v="30600"/>
    <n v="131"/>
    <n v="257"/>
    <x v="0"/>
    <s v="Upcoming winter launch teaser post "/>
    <s v=""/>
    <n v="4.2810457516339866E-3"/>
    <n v="7.7470000000000004E-3"/>
  </r>
  <r>
    <d v="2026-02-01T00:00:00"/>
    <x v="0"/>
    <x v="0"/>
    <m/>
    <n v="18200"/>
    <n v="113"/>
    <n v="81"/>
    <x v="4"/>
    <s v="Cate Underwood's evening skincare featuring Rhode products "/>
    <s v=""/>
    <n v="6.2087912087912091E-3"/>
    <n v="4.5985000000000002E-3"/>
  </r>
  <r>
    <d v="2026-01-31T00:00:00"/>
    <x v="1"/>
    <x v="2"/>
    <m/>
    <n v="99100"/>
    <n v="362"/>
    <n v="888"/>
    <x v="0"/>
    <s v="Photo of a piece of mint gum teasing the upcoming launch "/>
    <s v=""/>
    <n v="3.6528758829465187E-3"/>
    <n v="2.5087499999999999E-2"/>
  </r>
  <r>
    <d v="2026-01-29T00:00:00"/>
    <x v="3"/>
    <x v="0"/>
    <m/>
    <n v="13600"/>
    <n v="219"/>
    <n v="96"/>
    <x v="4"/>
    <s v="A set of influencers on Rhode's testing panel testing and reviewing Rhode’s new mask products and highlighting their benefits"/>
    <s v=""/>
    <n v="1.6102941176470587E-2"/>
    <n v="3.4787500000000001E-3"/>
  </r>
  <r>
    <d v="2026-01-28T00:00:00"/>
    <x v="4"/>
    <x v="0"/>
    <m/>
    <n v="53000"/>
    <n v="166"/>
    <n v="461"/>
    <x v="4"/>
    <s v="Tine Van Cauwenberghe morning skincare featuring Rhode products"/>
    <s v=""/>
    <n v="3.1320754716981131E-3"/>
    <n v="1.340675E-2"/>
  </r>
  <r>
    <d v="2026-01-27T00:00:00"/>
    <x v="5"/>
    <x v="0"/>
    <m/>
    <n v="20000"/>
    <n v="133"/>
    <n v="108"/>
    <x v="3"/>
    <s v="Tips to calm and soothe sensitive skin using Rhode products"/>
    <s v=""/>
    <n v="6.6499999999999997E-3"/>
    <n v="5.0602499999999996E-3"/>
  </r>
  <r>
    <d v="2026-01-26T00:00:00"/>
    <x v="6"/>
    <x v="0"/>
    <m/>
    <n v="26200"/>
    <n v="176"/>
    <n v="159"/>
    <x v="3"/>
    <s v="Educational Q&amp;A-style post answering customer questions about Rhode’s Glazing Milk and its benefits for oily skin"/>
    <s v=""/>
    <n v="6.7175572519083968E-3"/>
    <n v="6.6337499999999999E-3"/>
  </r>
  <r>
    <d v="2026-01-25T00:00:00"/>
    <x v="0"/>
    <x v="0"/>
    <m/>
    <n v="27500"/>
    <n v="210"/>
    <n v="133"/>
    <x v="4"/>
    <s v="Mary Chen (influencer) skincare routine featuring Rhode products"/>
    <s v=""/>
    <n v="7.6363636363636364E-3"/>
    <n v="6.9607499999999999E-3"/>
  </r>
  <r>
    <d v="2026-01-24T00:00:00"/>
    <x v="1"/>
    <x v="0"/>
    <m/>
    <n v="46500"/>
    <n v="220"/>
    <n v="182"/>
    <x v="0"/>
    <s v="Informational post announcing Rhode’s winter pop-up location and early access shopping experiences in Big Sky, Montana"/>
    <s v=""/>
    <n v="4.7311827956989247E-3"/>
    <n v="1.17255E-2"/>
  </r>
  <r>
    <d v="2026-01-23T00:00:00"/>
    <x v="2"/>
    <x v="0"/>
    <m/>
    <n v="134000"/>
    <n v="762"/>
    <n v="831"/>
    <x v="4"/>
    <s v="Rhode influencer testing panel trying out their new products "/>
    <s v=""/>
    <n v="5.6865671641791044E-3"/>
    <n v="3.3898249999999998E-2"/>
  </r>
  <r>
    <d v="2026-01-22T00:00:00"/>
    <x v="3"/>
    <x v="0"/>
    <m/>
    <n v="12900"/>
    <n v="89"/>
    <n v="115"/>
    <x v="6"/>
    <s v="A philanthropic awareness post highlighting Rhode Futures Foundation’s Support for Moms Fund and partnership with the Isabella Project"/>
    <s v=""/>
    <n v="6.8992248062015506E-3"/>
    <n v="3.2759999999999998E-3"/>
  </r>
  <r>
    <d v="2026-01-21T00:00:00"/>
    <x v="4"/>
    <x v="0"/>
    <m/>
    <n v="91700"/>
    <n v="348"/>
    <n v="515"/>
    <x v="5"/>
    <s v="Product-focused post featuring Hailey Bieber highlighting the benefits and everyday use of Rhode’s Barrier Butter moisturizer"/>
    <s v=""/>
    <n v="3.7949836423118864E-3"/>
    <n v="2.3140750000000002E-2"/>
  </r>
  <r>
    <d v="2026-01-20T00:00:00"/>
    <x v="5"/>
    <x v="0"/>
    <m/>
    <n v="42400"/>
    <n v="124"/>
    <n v="230"/>
    <x v="3"/>
    <s v="Showcases three different ways to use the Barrier Butter cream"/>
    <s v=""/>
    <n v="2.9245283018867925E-3"/>
    <n v="1.06885E-2"/>
  </r>
  <r>
    <d v="2026-01-19T00:00:00"/>
    <x v="6"/>
    <x v="2"/>
    <m/>
    <n v="14800"/>
    <n v="107"/>
    <n v="114"/>
    <x v="3"/>
    <s v="Highlighting the hydration benefits and ingredients of Rhode’s Barrier Butter moisturizer"/>
    <s v=""/>
    <n v="7.2297297297297296E-3"/>
    <n v="3.7552499999999999E-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d v="2026-02-05T00:00:00"/>
    <x v="0"/>
    <x v="0"/>
    <m/>
    <n v="9703"/>
    <n v="657"/>
    <n v="185"/>
    <n v="966"/>
    <x v="0"/>
    <s v="Cyklar product lineup post reinforcing upcoming Sephora launch"/>
    <s v=""/>
    <n v="6.7711017211171801E-2"/>
    <n v="0.14193588162762022"/>
  </r>
  <r>
    <d v="2026-02-04T00:00:00"/>
    <x v="1"/>
    <x v="1"/>
    <n v="6099"/>
    <n v="221"/>
    <n v="9"/>
    <n v="4"/>
    <n v="8"/>
    <x v="1"/>
    <s v="Urea Hand Cream promo video "/>
    <n v="3.6235448434169537E-2"/>
    <n v="4.072398190045249E-2"/>
    <n v="2.9839704069050555E-3"/>
  </r>
  <r>
    <d v="2026-02-02T00:00:00"/>
    <x v="2"/>
    <x v="1"/>
    <n v="713000"/>
    <n v="13400"/>
    <n v="960"/>
    <n v="160"/>
    <n v="3072"/>
    <x v="0"/>
    <s v="Cyklar announces launch at Sephora (Post with Sephora account) "/>
    <n v="1.879382889200561E-2"/>
    <n v="7.1641791044776124E-2"/>
    <n v="0.21691738594327989"/>
  </r>
  <r>
    <d v="2026-01-26T00:00:00"/>
    <x v="2"/>
    <x v="0"/>
    <m/>
    <n v="600"/>
    <n v="61"/>
    <n v="11"/>
    <n v="19"/>
    <x v="2"/>
    <s v="&quot;What's in our bag?&quot;- featuring Urea Hand Cream in the Bergamot Bond scent "/>
    <s v=""/>
    <n v="0.10166666666666667"/>
    <n v="8.5203452527743521E-3"/>
  </r>
  <r>
    <d v="2026-01-22T00:00:00"/>
    <x v="0"/>
    <x v="0"/>
    <m/>
    <n v="392"/>
    <n v="44"/>
    <n v="10"/>
    <n v="43"/>
    <x v="3"/>
    <s v="Highlights key ingredients in the Urea Hand Cream and their benefits "/>
    <s v=""/>
    <n v="0.11224489795918367"/>
    <n v="6.0295930949445129E-3"/>
  </r>
  <r>
    <d v="2026-01-20T00:00:00"/>
    <x v="3"/>
    <x v="0"/>
    <m/>
    <n v="388"/>
    <n v="21"/>
    <n v="8"/>
    <n v="18"/>
    <x v="3"/>
    <s v="Urea hand cream carousel promoting daily handcare ritual and fragrance variety"/>
    <s v=""/>
    <n v="5.4123711340206188E-2"/>
    <n v="5.3637484586929714E-3"/>
  </r>
  <r>
    <d v="2026-01-20T00:00:00"/>
    <x v="3"/>
    <x v="0"/>
    <m/>
    <n v="804"/>
    <n v="48"/>
    <n v="17"/>
    <n v="113"/>
    <x v="3"/>
    <s v="Urea hand cream carousel showing packaging and product application"/>
    <s v=""/>
    <n v="5.9701492537313432E-2"/>
    <n v="1.2108508014796548E-2"/>
  </r>
  <r>
    <d v="2026-01-16T00:00:00"/>
    <x v="4"/>
    <x v="0"/>
    <m/>
    <n v="319"/>
    <n v="27"/>
    <n v="8"/>
    <n v="15"/>
    <x v="3"/>
    <s v="Urea hand cream carousel featuring product photo and promotional video highlighting moisturizing benefits and texture"/>
    <s v=""/>
    <n v="8.4639498432601878E-2"/>
    <n v="4.5499383477188658E-3"/>
  </r>
  <r>
    <d v="2026-01-15T00:00:00"/>
    <x v="0"/>
    <x v="0"/>
    <m/>
    <n v="415"/>
    <n v="34"/>
    <n v="11"/>
    <n v="39"/>
    <x v="3"/>
    <s v="Urea hand cream showing product texture, key ingredients, packaging and hand application"/>
    <s v=""/>
    <n v="8.1927710843373497E-2"/>
    <n v="6.1528976572133168E-3"/>
  </r>
  <r>
    <d v="2026-01-14T00:00:00"/>
    <x v="1"/>
    <x v="1"/>
    <n v="81400"/>
    <n v="518"/>
    <n v="85"/>
    <n v="11"/>
    <n v="96"/>
    <x v="0"/>
    <s v="Urea hand cream launch reel"/>
    <n v="6.3636363636363638E-3"/>
    <n v="0.1640926640926641"/>
    <n v="8.7546239210850793E-3"/>
  </r>
  <r>
    <d v="2026-01-13T00:00:00"/>
    <x v="3"/>
    <x v="1"/>
    <n v="92400"/>
    <n v="598"/>
    <n v="74"/>
    <n v="12"/>
    <n v="51"/>
    <x v="4"/>
    <s v="Urea hand cream teaser reel promoting next-day product launch"/>
    <n v="6.4718614718614715E-3"/>
    <n v="0.12374581939799331"/>
    <n v="9.0628853267570898E-3"/>
  </r>
  <r>
    <d v="2026-01-12T00:00:00"/>
    <x v="2"/>
    <x v="0"/>
    <m/>
    <n v="526"/>
    <n v="44"/>
    <n v="11"/>
    <n v="83"/>
    <x v="1"/>
    <s v="Perfume oil promotion offering keychain gift with purchase"/>
    <s v=""/>
    <n v="8.3650190114068435E-2"/>
    <n v="8.1874229346485822E-3"/>
  </r>
  <r>
    <d v="2026-01-10T00:00:00"/>
    <x v="5"/>
    <x v="0"/>
    <m/>
    <n v="283"/>
    <n v="20"/>
    <n v="9"/>
    <n v="15"/>
    <x v="1"/>
    <s v="Perfume oil product post promoting bag charm gift with purchase"/>
    <s v=""/>
    <n v="7.0671378091872794E-2"/>
    <n v="4.0320591861898892E-3"/>
  </r>
  <r>
    <d v="2026-01-09T00:00:00"/>
    <x v="4"/>
    <x v="0"/>
    <m/>
    <n v="846"/>
    <n v="31"/>
    <n v="19"/>
    <n v="47"/>
    <x v="1"/>
    <s v="Perfume oil product photos showcasing individual scents with ingredient-inspired styling and keychain with purchase promo"/>
    <s v=""/>
    <n v="3.664302600472813E-2"/>
    <n v="1.1627620221948212E-2"/>
  </r>
  <r>
    <d v="2026-01-07T00:00:00"/>
    <x v="1"/>
    <x v="1"/>
    <n v="145000"/>
    <n v="357"/>
    <n v="33"/>
    <n v="15"/>
    <n v="12"/>
    <x v="4"/>
    <s v="Perfume oil teaser reel showing bottle silhouette promoting keychain gift with purchase"/>
    <n v="2.4620689655172412E-3"/>
    <n v="9.2436974789915971E-2"/>
    <n v="5.1418002466091248E-3"/>
  </r>
  <r>
    <d v="2026-01-05T00:00:00"/>
    <x v="2"/>
    <x v="0"/>
    <m/>
    <n v="385"/>
    <n v="43"/>
    <n v="14"/>
    <n v="43"/>
    <x v="1"/>
    <s v="Featuring the Vanilla Verve perfume oil scent styled with vanilla ingredient, keychain attachment and handbag display promoting keychain gift with purchase"/>
    <s v=""/>
    <n v="0.11168831168831168"/>
    <n v="5.9802712700369916E-3"/>
  </r>
  <r>
    <d v="2026-01-03T00:00:00"/>
    <x v="5"/>
    <x v="2"/>
    <m/>
    <n v="451"/>
    <n v="49"/>
    <n v="8"/>
    <n v="165"/>
    <x v="1"/>
    <s v="Featuring perfume oil bottles attached to handbag promoting keychain gift with purchase."/>
    <s v=""/>
    <n v="0.10864745011086474"/>
    <n v="8.2983970406905055E-3"/>
  </r>
  <r>
    <d v="2026-01-01T00:00:00"/>
    <x v="0"/>
    <x v="2"/>
    <m/>
    <n v="1984"/>
    <n v="132"/>
    <n v="31"/>
    <n v="285"/>
    <x v="1"/>
    <s v=" New Year promo introducing perfume oil keychain bag charm gift-with-purchase"/>
    <s v=""/>
    <n v="6.6532258064516125E-2"/>
    <n v="2.9987669543773118E-2"/>
  </r>
  <r>
    <d v="2025-12-29T00:00:00"/>
    <x v="2"/>
    <x v="0"/>
    <m/>
    <n v="294"/>
    <n v="26"/>
    <n v="4"/>
    <n v="14"/>
    <x v="3"/>
    <s v="Demonstrating proper perfume oil application"/>
    <s v=""/>
    <n v="8.8435374149659865E-2"/>
    <n v="4.1676942046855736E-3"/>
  </r>
  <r>
    <d v="2025-12-24T00:00:00"/>
    <x v="1"/>
    <x v="1"/>
    <n v="21500"/>
    <n v="722"/>
    <n v="46"/>
    <n v="28"/>
    <n v="21"/>
    <x v="1"/>
    <s v="Reel showcasing the Naked Neroli Glow Set, featuring the body oil and sculpting set"/>
    <n v="3.3581395348837209E-2"/>
    <n v="6.3711911357340723E-2"/>
    <n v="1.0073982737361282E-2"/>
  </r>
  <r>
    <d v="2025-12-22T00:00:00"/>
    <x v="2"/>
    <x v="0"/>
    <m/>
    <n v="233"/>
    <n v="8"/>
    <n v="4"/>
    <n v="9"/>
    <x v="3"/>
    <s v="Cyklar's Sensorial Body Wash post highlighting the formula and available scent lineup."/>
    <s v=""/>
    <n v="3.4334763948497854E-2"/>
    <n v="3.1319358816276201E-3"/>
  </r>
  <r>
    <d v="2025-12-19T00:00:00"/>
    <x v="4"/>
    <x v="1"/>
    <n v="10000"/>
    <n v="245"/>
    <n v="27"/>
    <n v="9"/>
    <n v="8"/>
    <x v="3"/>
    <s v="Full perfume oil collection displayed in a presentation case and highlighting the scent lineup"/>
    <n v="2.4500000000000001E-2"/>
    <n v="0.11020408163265306"/>
    <n v="3.563501849568434E-3"/>
  </r>
  <r>
    <d v="2025-12-17T00:00:00"/>
    <x v="1"/>
    <x v="0"/>
    <m/>
    <n v="1420"/>
    <n v="209"/>
    <n v="19"/>
    <n v="190"/>
    <x v="0"/>
    <s v="Introducing the launch of the travel-size body wash and body cream"/>
    <s v=""/>
    <n v="0.14718309859154929"/>
    <n v="2.2663378545006167E-2"/>
  </r>
  <r>
    <d v="2025-12-15T00:00:00"/>
    <x v="2"/>
    <x v="0"/>
    <m/>
    <n v="286"/>
    <n v="17"/>
    <n v="6"/>
    <n v="19"/>
    <x v="1"/>
    <s v="Holiday gift set available for purchase featuring the Naked Neroli body oil and sculpting tool"/>
    <s v=""/>
    <n v="5.944055944055944E-2"/>
    <n v="4.0443896424167698E-3"/>
  </r>
  <r>
    <d v="2025-12-11T00:00:00"/>
    <x v="0"/>
    <x v="0"/>
    <m/>
    <n v="765"/>
    <n v="50"/>
    <n v="14"/>
    <n v="24"/>
    <x v="1"/>
    <s v=" Bergamot Bond body care gift set highlighting included products and scent profile"/>
    <s v=""/>
    <n v="6.535947712418301E-2"/>
    <n v="1.0517879161528977E-2"/>
  </r>
  <r>
    <d v="2025-12-08T00:00:00"/>
    <x v="2"/>
    <x v="0"/>
    <m/>
    <n v="277"/>
    <n v="24"/>
    <n v="3"/>
    <n v="6"/>
    <x v="3"/>
    <s v="Highlighting the Sensorial Body Wash and the benefits of the Multi-Oil Complex in it"/>
    <s v=""/>
    <n v="8.6642599277978335E-2"/>
    <n v="3.8224414303329223E-3"/>
  </r>
  <r>
    <d v="2025-11-28T00:00:00"/>
    <x v="4"/>
    <x v="0"/>
    <m/>
    <n v="383"/>
    <n v="52"/>
    <n v="6"/>
    <n v="138"/>
    <x v="3"/>
    <s v="Showcases the Cedar Supreme perfume oil scent and highlights its fragrance notes"/>
    <s v=""/>
    <n v="0.13577023498694518"/>
    <n v="7.1393341553637486E-3"/>
  </r>
  <r>
    <d v="2025-11-24T00:00:00"/>
    <x v="2"/>
    <x v="0"/>
    <m/>
    <n v="470"/>
    <n v="30"/>
    <n v="9"/>
    <n v="33"/>
    <x v="3"/>
    <s v="Featuring the deodorant and perfume oil in the Naked Neroli scent and highlighting its citrus and musk fragrance notes"/>
    <s v=""/>
    <n v="6.3829787234042548E-2"/>
    <n v="6.6831072749691739E-3"/>
  </r>
  <r>
    <d v="2025-11-24T00:00:00"/>
    <x v="2"/>
    <x v="0"/>
    <m/>
    <n v="596"/>
    <n v="24"/>
    <n v="15"/>
    <n v="16"/>
    <x v="3"/>
    <s v="Highlighting Sacred Santal and Vanilla Verve deodorants and their shared warm and sweet amber scent profiles"/>
    <s v=""/>
    <n v="4.0268456375838924E-2"/>
    <n v="8.0271270036991367E-3"/>
  </r>
  <r>
    <d v="2025-11-17T00:00:00"/>
    <x v="2"/>
    <x v="0"/>
    <m/>
    <n v="371"/>
    <n v="47"/>
    <n v="5"/>
    <n v="28"/>
    <x v="3"/>
    <s v="Highlighting the Mandelic Acid Deodorant Gel and its underarm care benefits"/>
    <s v=""/>
    <n v="0.12668463611859837"/>
    <n v="5.5610357583230578E-3"/>
  </r>
  <r>
    <d v="2025-11-12T00:00:00"/>
    <x v="1"/>
    <x v="0"/>
    <m/>
    <n v="657"/>
    <n v="63"/>
    <n v="10"/>
    <n v="97"/>
    <x v="3"/>
    <s v="Showcasing all available scent options for the Mandelic Acid Brightening Deodorant Gel."/>
    <s v=""/>
    <n v="9.5890410958904104E-2"/>
    <n v="1.0197287299630086E-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d v="2026-02-09T00:00:00"/>
    <s v="Monday"/>
    <n v="14000"/>
    <n v="1177"/>
    <n v="65"/>
    <n v="29"/>
    <n v="10"/>
    <x v="0"/>
    <s v="Toni Bravo (Influencer) trying Rhode's new Caffeine Reset and their new Peptide Lip Boost "/>
    <n v="8.4071428571428575E-2"/>
    <n v="5.5225148683092605E-2"/>
    <n v="9.1499999999999998E-2"/>
  </r>
  <r>
    <d v="2026-02-09T00:00:00"/>
    <s v="Monday"/>
    <n v="6822"/>
    <n v="372"/>
    <n v="54"/>
    <n v="14"/>
    <n v="12"/>
    <x v="1"/>
    <s v="Highlighting Rhode’s caffeine-inspired skincare products alongside a cup of coffee"/>
    <n v="5.4529463500439752E-2"/>
    <n v="0.14516129032258066"/>
    <n v="6.6256229844620346E-2"/>
  </r>
  <r>
    <d v="2026-02-09T00:00:00"/>
    <s v="Monday"/>
    <n v="37200"/>
    <n v="5159"/>
    <n v="129"/>
    <n v="161"/>
    <n v="83"/>
    <x v="2"/>
    <s v="Video promoting Rhode’s two new masks available to shop on their website"/>
    <n v="0.13868279569892472"/>
    <n v="2.5004845900368288E-2"/>
    <n v="0.14870967741935484"/>
  </r>
  <r>
    <d v="2026-02-08T00:00:00"/>
    <s v="Sunday"/>
    <n v="25500"/>
    <n v="2343"/>
    <n v="88"/>
    <n v="93"/>
    <n v="44"/>
    <x v="1"/>
    <s v="Aesthetic video highlighting an Influencer unboxing a Rhode PR box containing their two new products "/>
    <n v="9.1882352941176471E-2"/>
    <n v="3.7558685446009391E-2"/>
    <n v="0.10070588235294117"/>
  </r>
  <r>
    <d v="2026-02-08T00:00:00"/>
    <s v="Sunday"/>
    <n v="19500"/>
    <n v="830"/>
    <n v="54"/>
    <n v="38"/>
    <n v="16"/>
    <x v="3"/>
    <s v="A video showing a creator sipping a drink during Rhode’s “Snow Club” brand trip pop-up in Big Sky, Montana"/>
    <n v="4.2564102564102563E-2"/>
    <n v="6.5060240963855417E-2"/>
    <n v="4.8102564102564103E-2"/>
  </r>
  <r>
    <d v="2026-02-08T00:00:00"/>
    <s v="Sunday"/>
    <n v="23700"/>
    <n v="1616"/>
    <n v="62"/>
    <n v="73"/>
    <n v="20"/>
    <x v="4"/>
    <s v="Highlights details and benefits of their new Caffeine Reset mask"/>
    <n v="6.8185654008438817E-2"/>
    <n v="3.8366336633663366E-2"/>
    <n v="7.4725738396624469E-2"/>
  </r>
  <r>
    <d v="2026-02-08T00:00:00"/>
    <s v="Sunday"/>
    <n v="26800"/>
    <n v="2540"/>
    <n v="82"/>
    <n v="71"/>
    <n v="18"/>
    <x v="3"/>
    <s v="Moment's from Rhode's &quot;Snow Club&quot; event in Montana "/>
    <n v="9.4776119402985068E-2"/>
    <n v="3.2283464566929133E-2"/>
    <n v="0.10115671641791045"/>
  </r>
  <r>
    <d v="2026-02-08T00:00:00"/>
    <s v="Sunday"/>
    <n v="22800"/>
    <n v="1107"/>
    <n v="79"/>
    <n v="61"/>
    <n v="20"/>
    <x v="0"/>
    <s v="Influencer trying out and promoting Rhode's new Peptide Lip Boost "/>
    <n v="4.8552631578947368E-2"/>
    <n v="7.1364046973803066E-2"/>
    <n v="5.5570175438596492E-2"/>
  </r>
  <r>
    <d v="2026-02-08T00:00:00"/>
    <s v="Sunday"/>
    <n v="14600"/>
    <n v="504"/>
    <n v="35"/>
    <n v="28"/>
    <n v="7"/>
    <x v="2"/>
    <s v="Campaign video announcing the next-day launch of rhode’s two new masks"/>
    <n v="3.4520547945205482E-2"/>
    <n v="6.9444444444444448E-2"/>
    <n v="3.9315068493150682E-2"/>
  </r>
  <r>
    <d v="2026-02-07T00:00:00"/>
    <s v="Saturday"/>
    <n v="83500"/>
    <n v="8917"/>
    <n v="96"/>
    <n v="181"/>
    <n v="70"/>
    <x v="1"/>
    <s v="Snowy mountain scenery with Rhode branding during their brand trip and pop-up in Big Sky, Montana"/>
    <n v="0.10679041916167664"/>
    <n v="1.0765952674666368E-2"/>
    <n v="0.11094610778443113"/>
  </r>
  <r>
    <d v="2026-02-07T00:00:00"/>
    <s v="Saturday"/>
    <n v="38200"/>
    <n v="1484"/>
    <n v="55"/>
    <n v="41"/>
    <n v="5"/>
    <x v="2"/>
    <s v="A Rhode-branded snowman in Big Sky, Montana used to promote its campaign for their new products launch"/>
    <n v="3.8848167539267016E-2"/>
    <n v="3.7061994609164421E-2"/>
    <n v="4.1492146596858639E-2"/>
  </r>
  <r>
    <d v="2026-02-07T00:00:00"/>
    <s v="Saturday"/>
    <n v="280100"/>
    <n v="28700"/>
    <n v="196"/>
    <n v="1219"/>
    <n v="1201"/>
    <x v="4"/>
    <s v="A close-up look into the new Peptide Lip Boost highlighting its key ingredients and benefits "/>
    <n v="0.10246340592645484"/>
    <n v="6.8292682926829268E-3"/>
    <n v="0.11180292752588361"/>
  </r>
  <r>
    <d v="2026-02-06T00:00:00"/>
    <s v="Friday"/>
    <n v="66300"/>
    <n v="2798"/>
    <n v="103"/>
    <n v="153"/>
    <n v="83"/>
    <x v="0"/>
    <s v="Charine Cheung (influencer) reviews and talks about what she likes about the Peptide Lip Boost "/>
    <n v="4.2202111613876318E-2"/>
    <n v="3.68120085775554E-2"/>
    <n v="4.7315233785822024E-2"/>
  </r>
  <r>
    <d v="2026-02-06T00:00:00"/>
    <s v="Friday"/>
    <n v="80900"/>
    <n v="5883"/>
    <n v="102"/>
    <n v="260"/>
    <n v="129"/>
    <x v="4"/>
    <s v="A close-up look into the new Caffeine Reset face mask highlighting its key ingredients and benefits "/>
    <n v="7.2719406674907297E-2"/>
    <n v="1.7338092809790925E-2"/>
    <n v="7.878862793572311E-2"/>
  </r>
  <r>
    <d v="2026-02-05T00:00:00"/>
    <s v="Thursday"/>
    <n v="83500"/>
    <n v="6991"/>
    <n v="126"/>
    <n v="222"/>
    <n v="161"/>
    <x v="1"/>
    <s v="Aesthetic unboxing video of a Rhode PR box higlighting their two new products"/>
    <n v="8.372455089820359E-2"/>
    <n v="1.8023172650550708E-2"/>
    <n v="8.9820359281437126E-2"/>
  </r>
  <r>
    <d v="2026-02-05T00:00:00"/>
    <s v="Thursday"/>
    <n v="1100000"/>
    <n v="180200"/>
    <n v="628"/>
    <n v="7844"/>
    <n v="1764"/>
    <x v="5"/>
    <s v="Hailey Bieber showing her pre-red carpet makeup prep using the new Caffeine Reset face mask + Peptide Lip Boost "/>
    <n v="0.16381818181818181"/>
    <n v="3.4850166481687015E-3"/>
    <n v="0.17312363636363637"/>
  </r>
  <r>
    <d v="2026-02-04T00:00:00"/>
    <s v="Wednesday"/>
    <n v="60000"/>
    <n v="4991"/>
    <n v="75"/>
    <n v="161"/>
    <n v="41"/>
    <x v="3"/>
    <s v="Video higlighting Rhode billboards around Los Angeles"/>
    <n v="8.3183333333333331E-2"/>
    <n v="1.5027048687637748E-2"/>
    <n v="8.7800000000000003E-2"/>
  </r>
  <r>
    <d v="2026-02-02T00:00:00"/>
    <s v="Monday"/>
    <n v="1000000"/>
    <n v="100300"/>
    <n v="558"/>
    <n v="2359"/>
    <n v="3939"/>
    <x v="5"/>
    <s v="Hailey Bieber teasing the new products "/>
    <n v="0.1003"/>
    <n v="5.5633100697906283E-3"/>
    <n v="0.107156"/>
  </r>
  <r>
    <d v="2026-02-01T00:00:00"/>
    <s v="Sunday"/>
    <n v="66000"/>
    <n v="3196"/>
    <n v="77"/>
    <n v="75"/>
    <n v="24"/>
    <x v="0"/>
    <s v="Influencer showing her in-flight routine using Rhode's new masks "/>
    <n v="4.8424242424242425E-2"/>
    <n v="2.4092615769712139E-2"/>
    <n v="5.109090909090909E-2"/>
  </r>
  <r>
    <d v="2026-01-31T00:00:00"/>
    <s v="Saturday"/>
    <n v="55300"/>
    <n v="2276"/>
    <n v="81"/>
    <n v="118"/>
    <n v="41"/>
    <x v="0"/>
    <s v="Influencer promoting Rhode's new masks"/>
    <n v="4.1157323688969259E-2"/>
    <n v="3.5588752196836555E-2"/>
    <n v="4.5497287522603978E-2"/>
  </r>
  <r>
    <d v="2026-01-31T00:00:00"/>
    <s v="Saturday"/>
    <n v="158500"/>
    <n v="14100"/>
    <n v="146"/>
    <n v="247"/>
    <n v="516"/>
    <x v="2"/>
    <s v="Photo of a piece of mint gum teasing the upcoming launch "/>
    <n v="8.8958990536277607E-2"/>
    <n v="1.0354609929078015E-2"/>
    <n v="9.469400630914826E-2"/>
  </r>
  <r>
    <d v="2026-01-29T00:00:00"/>
    <s v="Thursday"/>
    <n v="185500"/>
    <n v="16400"/>
    <n v="127"/>
    <n v="460"/>
    <n v="246"/>
    <x v="0"/>
    <s v="Influencer promoting Rhode's new masks"/>
    <n v="8.8409703504043133E-2"/>
    <n v="7.7439024390243902E-3"/>
    <n v="9.2900269541778976E-2"/>
  </r>
  <r>
    <d v="2026-01-28T00:00:00"/>
    <s v="Wednesday"/>
    <n v="90700"/>
    <n v="4991"/>
    <n v="85"/>
    <n v="202"/>
    <n v="125"/>
    <x v="0"/>
    <s v="Influencer using Rhode's new Peptide Lip Boost "/>
    <n v="5.5027563395810365E-2"/>
    <n v="1.7030655179322781E-2"/>
    <n v="5.9570011025358326E-2"/>
  </r>
  <r>
    <d v="2026-01-28T00:00:00"/>
    <s v="Wednesday"/>
    <n v="35600"/>
    <n v="1986"/>
    <n v="31"/>
    <n v="82"/>
    <n v="15"/>
    <x v="0"/>
    <s v="Tine Van Cauwenberghe morning skincare featuring Rhode products"/>
    <n v="5.5786516853932586E-2"/>
    <n v="1.5609264853977844E-2"/>
    <n v="5.9382022471910115E-2"/>
  </r>
  <r>
    <d v="2026-01-27T00:00:00"/>
    <s v="Tuesday"/>
    <n v="50800"/>
    <n v="4309"/>
    <n v="85"/>
    <n v="193"/>
    <n v="81"/>
    <x v="1"/>
    <s v="Aesthetic video of the Glazing Milk bottle "/>
    <n v="8.4822834645669296E-2"/>
    <n v="1.9726154560222791E-2"/>
    <n v="9.1889763779527553E-2"/>
  </r>
  <r>
    <d v="2026-01-26T00:00:00"/>
    <s v="Monday"/>
    <n v="66400"/>
    <n v="4361"/>
    <n v="78"/>
    <n v="216"/>
    <n v="60"/>
    <x v="0"/>
    <s v="Influencer showing her blush and lip liner combo"/>
    <n v="6.5677710843373496E-2"/>
    <n v="1.7885806007796375E-2"/>
    <n v="7.1009036144578319E-2"/>
  </r>
  <r>
    <d v="2026-01-26T00:00:00"/>
    <s v="Monday"/>
    <n v="31100"/>
    <n v="1611"/>
    <n v="62"/>
    <n v="59"/>
    <n v="24"/>
    <x v="0"/>
    <s v="Influencer reviewing Rhode's upcoming mask launches "/>
    <n v="5.1800643086816721E-2"/>
    <n v="3.8485412787088766E-2"/>
    <n v="5.6463022508038585E-2"/>
  </r>
  <r>
    <d v="2026-01-22T00:00:00"/>
    <s v="Thursday"/>
    <n v="162100"/>
    <n v="18300"/>
    <n v="119"/>
    <n v="606"/>
    <n v="153"/>
    <x v="1"/>
    <s v="Aesthetic and satisfying video highlighting the textures of all of Rhode’s products"/>
    <n v="0.11289327575570636"/>
    <n v="6.5027322404371587E-3"/>
    <n v="0.11830968537939543"/>
  </r>
  <r>
    <d v="2026-01-20T00:00:00"/>
    <s v="Tuesday"/>
    <n v="43800"/>
    <n v="1947"/>
    <n v="51"/>
    <n v="98"/>
    <n v="29"/>
    <x v="4"/>
    <s v="Showcases three different ways to use the Barrier Butter cream"/>
    <n v="4.4452054794520551E-2"/>
    <n v="2.6194144838212634E-2"/>
    <n v="4.8515981735159815E-2"/>
  </r>
  <r>
    <d v="2026-01-17T00:00:00"/>
    <s v="Saturday"/>
    <n v="104200"/>
    <n v="8830"/>
    <n v="64"/>
    <n v="534"/>
    <n v="112"/>
    <x v="0"/>
    <s v="Influencer showcasing her morning skincare routine featuring Rhode products "/>
    <n v="8.4740882917466412E-2"/>
    <n v="7.2480181200453003E-3"/>
    <n v="9.1554702495201534E-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Tuesday"/>
    <s v="Picture"/>
    <m/>
    <n v="2474"/>
    <n v="36"/>
    <n v="17"/>
    <n v="80"/>
    <x v="0"/>
    <s v="Announces trhe launch of its Beauty Brand Builder Academy, designed to teach students how to create and launch beauty brands"/>
    <s v=""/>
    <n v="1.4551333872271624E-2"/>
    <n v="8.4096774193548383E-4"/>
  </r>
  <r>
    <s v="Tuesday"/>
    <s v="Reel"/>
    <n v="150000"/>
    <n v="2278"/>
    <n v="81"/>
    <n v="45"/>
    <n v="197"/>
    <x v="1"/>
    <s v="Promoting their new Jelly Perfume Balms that are available to shop on their site and soon in Ulta Beauty "/>
    <n v="1.5186666666666666E-2"/>
    <n v="3.5557506584723439E-2"/>
    <n v="8.3903225806451613E-4"/>
  </r>
  <r>
    <s v="Monday"/>
    <s v="Reel"/>
    <n v="258000"/>
    <n v="5492"/>
    <n v="175"/>
    <n v="208"/>
    <n v="959"/>
    <x v="1"/>
    <s v="Official launch day of Sol de Janeiro’s Jelly Perfume Balms and more information about the product"/>
    <n v="2.1286821705426357E-2"/>
    <n v="3.1864530225782957E-2"/>
    <n v="2.2045161290322581E-3"/>
  </r>
  <r>
    <s v="Sunday"/>
    <s v="Carousel Post "/>
    <m/>
    <n v="12300"/>
    <n v="162"/>
    <n v="240"/>
    <n v="934"/>
    <x v="2"/>
    <s v="Showcases the different scents of their Jelly Perfume Balms and their fragrance notes"/>
    <s v=""/>
    <n v="1.3170731707317073E-2"/>
    <n v="4.3987096774193548E-3"/>
  </r>
  <r>
    <s v="Saturday"/>
    <s v="Carousel Post "/>
    <m/>
    <n v="12600"/>
    <n v="146"/>
    <n v="265"/>
    <n v="717"/>
    <x v="0"/>
    <s v="Up-close product look and texture of the Jelly Perfume Balms "/>
    <s v=""/>
    <n v="1.1587301587301587E-2"/>
    <n v="4.4283870967741935E-3"/>
  </r>
  <r>
    <s v="Friday"/>
    <s v="Reel"/>
    <n v="147000"/>
    <n v="3736"/>
    <n v="44"/>
    <n v="46"/>
    <n v="158"/>
    <x v="3"/>
    <s v="Trendy, interactive reel asking influencers if they are “jelly or not jelly” about fashion trends while promoting the new Jelly Perfume Balm"/>
    <n v="2.5414965986394557E-2"/>
    <n v="1.1777301927194861E-2"/>
    <n v="1.2851612903225806E-3"/>
  </r>
  <r>
    <s v="Friday"/>
    <s v="Carousel Post "/>
    <m/>
    <n v="155000"/>
    <n v="2155"/>
    <n v="5831"/>
    <n v="29900"/>
    <x v="1"/>
    <s v="Official launch announcement introducting their new Jelly Perfume Balms"/>
    <s v=""/>
    <n v="1.3903225806451612E-2"/>
    <n v="6.2221290322580648E-2"/>
  </r>
  <r>
    <s v="Thursday"/>
    <s v="Picture"/>
    <m/>
    <n v="59600"/>
    <n v="975"/>
    <n v="1309"/>
    <n v="4879"/>
    <x v="1"/>
    <s v="Teaser post for the upcoming launch of their Perfume Jelly Balms"/>
    <s v=""/>
    <n v="1.6359060402684564E-2"/>
    <n v="2.1536451612903226E-2"/>
  </r>
  <r>
    <s v="Wednesday"/>
    <s v="Reel"/>
    <n v="446000"/>
    <n v="11900"/>
    <n v="408"/>
    <n v="191"/>
    <n v="893"/>
    <x v="3"/>
    <s v="Trendy video (ASMR) showing products turning into jelly to build hype for the Jelly Perfume Balm launch"/>
    <n v="2.6681614349775784E-2"/>
    <n v="3.4285714285714287E-2"/>
    <n v="4.3200000000000001E-3"/>
  </r>
  <r>
    <s v="Tuesday"/>
    <s v="Reel "/>
    <n v="1100000"/>
    <n v="22200"/>
    <n v="508"/>
    <n v="359"/>
    <n v="1379"/>
    <x v="3"/>
    <s v="Satisfying jelly visual with perfume bottles inside"/>
    <n v="2.0181818181818183E-2"/>
    <n v="2.2882882882882882E-2"/>
    <n v="7.8858064516129037E-3"/>
  </r>
  <r>
    <s v="Tuesday"/>
    <s v="Carousel Post "/>
    <m/>
    <n v="3572"/>
    <n v="7"/>
    <n v="33"/>
    <n v="258"/>
    <x v="4"/>
    <s v="Partnered post with the social media account &quot;Betches&quot; using a relatable “everything shower” trend to promote the Rosa Charmosa Dewy Cream"/>
    <s v=""/>
    <n v="1.9596864501679732E-3"/>
    <n v="1.2483870967741936E-3"/>
  </r>
  <r>
    <s v="Monday"/>
    <s v="Reel"/>
    <n v="214000"/>
    <n v="10400"/>
    <n v="151"/>
    <n v="535"/>
    <n v="362"/>
    <x v="0"/>
    <s v="Aesthetic video of all the pink products from Sol De Janeiro for Valentine's Day "/>
    <n v="4.8598130841121495E-2"/>
    <n v="1.4519230769230769E-2"/>
    <n v="3.6929032258064516E-3"/>
  </r>
  <r>
    <s v="Sunday"/>
    <s v="Carousel Post "/>
    <m/>
    <n v="6189"/>
    <n v="108"/>
    <n v="96"/>
    <n v="137"/>
    <x v="2"/>
    <s v="Valentine's Day gift guide "/>
    <s v=""/>
    <n v="1.74503150751333E-2"/>
    <n v="2.1064516129032256E-3"/>
  </r>
  <r>
    <s v="Saturday"/>
    <s v="Carousel Post "/>
    <m/>
    <n v="15800"/>
    <n v="152"/>
    <n v="423"/>
    <n v="297"/>
    <x v="2"/>
    <s v="Highlights targeted benefits for each of the body creams "/>
    <s v=""/>
    <n v="9.6202531645569623E-3"/>
    <n v="5.378064516129032E-3"/>
  </r>
  <r>
    <s v="Thursday"/>
    <s v="Reel "/>
    <n v="186000"/>
    <n v="3996"/>
    <n v="309"/>
    <n v="68"/>
    <n v="437"/>
    <x v="0"/>
    <s v="Behind-the-scenes reel featuring the perfumer discussing the inspiration and creative process behind Cheirosa 91"/>
    <n v="2.1483870967741934E-2"/>
    <n v="7.7327327327327333E-2"/>
    <n v="1.5516129032258064E-3"/>
  </r>
  <r>
    <s v="Wednesday"/>
    <s v="Picture"/>
    <m/>
    <n v="14200"/>
    <n v="616"/>
    <n v="342"/>
    <n v="206"/>
    <x v="2"/>
    <s v="Educational post highlighting Sol de Janeiro’s refillable deodorant and its sustainability benefits"/>
    <s v=""/>
    <n v="4.3380281690140847E-2"/>
    <n v="4.9561290322580644E-3"/>
  </r>
  <r>
    <s v="Tuesday"/>
    <s v="Carousel Post "/>
    <m/>
    <n v="5271"/>
    <n v="164"/>
    <n v="24"/>
    <n v="138"/>
    <x v="3"/>
    <s v="Featuring Sol de Janeiro’s group work chat sharing feel-good habits they swear by during winter"/>
    <s v=""/>
    <n v="3.1113640675393663E-2"/>
    <n v="1.805483870967742E-3"/>
  </r>
  <r>
    <s v="Monday"/>
    <s v="Carousel Post "/>
    <m/>
    <n v="6810"/>
    <n v="147"/>
    <n v="97"/>
    <n v="89"/>
    <x v="2"/>
    <s v="Highlights the Bum Bum Body Firmeza Oil and its nourishing benefits for dry winter skin"/>
    <s v=""/>
    <n v="2.1585903083700439E-2"/>
    <n v="2.304193548387097E-3"/>
  </r>
  <r>
    <s v="Sunday"/>
    <s v="Reel "/>
    <n v="221000"/>
    <n v="4863"/>
    <n v="47"/>
    <n v="62"/>
    <n v="113"/>
    <x v="4"/>
    <s v="Influencer showing her Sunday reset routine featuring Sol De Janeiro products "/>
    <n v="2.2004524886877829E-2"/>
    <n v="9.6648159572280488E-3"/>
    <n v="1.6403225806451613E-3"/>
  </r>
  <r>
    <s v="Saturday"/>
    <s v="Reel"/>
    <n v="766000"/>
    <n v="11000"/>
    <n v="121"/>
    <n v="199"/>
    <n v="436"/>
    <x v="2"/>
    <s v="Comparing Cheirosa 62’s scent notes to an ice cream flavor to highlight its sweet fragrance profile"/>
    <n v="1.4360313315926894E-2"/>
    <n v="1.0999999999999999E-2"/>
    <n v="3.7922580645161292E-3"/>
  </r>
  <r>
    <s v="Friday"/>
    <s v="Carousel Post "/>
    <m/>
    <n v="10400"/>
    <n v="167"/>
    <n v="150"/>
    <n v="116"/>
    <x v="2"/>
    <s v="Informational post about Delícia Drench Shower Oil and its forumla"/>
    <s v=""/>
    <n v="1.6057692307692308E-2"/>
    <n v="3.494516129032258E-3"/>
  </r>
  <r>
    <s v="Thursday"/>
    <s v="Carousel Post "/>
    <m/>
    <n v="6239"/>
    <n v="139"/>
    <n v="84"/>
    <n v="185"/>
    <x v="1"/>
    <s v="Promotional post highlighting 40% off Brazilian Bum Bum icons"/>
    <s v=""/>
    <n v="2.2279211412085269E-2"/>
    <n v="2.144193548387097E-3"/>
  </r>
  <r>
    <s v="Wednesday"/>
    <s v="Picture"/>
    <m/>
    <n v="7557"/>
    <n v="113"/>
    <n v="113"/>
    <n v="67"/>
    <x v="2"/>
    <s v="Educational post highlighting Sol de Janeiro’s refillable Brazilian Bum Bum Cream and its sustainability benefits"/>
    <s v=""/>
    <n v="1.495302368664814E-2"/>
    <n v="2.5322580645161289E-3"/>
  </r>
  <r>
    <s v="Tuesday"/>
    <s v="Reel"/>
    <n v="128000"/>
    <n v="2340"/>
    <n v="71"/>
    <n v="29"/>
    <n v="130"/>
    <x v="2"/>
    <s v="Informational post about Sol De Janeiro's Badalada Lotion"/>
    <n v="1.8281249999999999E-2"/>
    <n v="3.0341880341880342E-2"/>
    <n v="8.290322580645161E-4"/>
  </r>
  <r>
    <s v="Monday"/>
    <s v="Reel"/>
    <n v="200000"/>
    <n v="3687"/>
    <n v="80"/>
    <n v="75"/>
    <n v="124"/>
    <x v="2"/>
    <s v="Educational post explaining the meaning behind “Cheirosa” and its connection to Sol de Janeiro fragrances"/>
    <n v="1.8435E-2"/>
    <n v="2.1697857336588012E-2"/>
    <n v="1.2793548387096774E-3"/>
  </r>
  <r>
    <s v="Sunday"/>
    <s v="Reel "/>
    <n v="160000"/>
    <n v="2363"/>
    <n v="148"/>
    <n v="20"/>
    <n v="28"/>
    <x v="4"/>
    <s v="Influencer showing her Sunday reset routine featuring Sol De Janeiro products "/>
    <n v="1.4768750000000001E-2"/>
    <n v="6.2632247143461703E-2"/>
    <n v="8.2548387096774195E-4"/>
  </r>
  <r>
    <s v="Saturday"/>
    <s v="Reel"/>
    <n v="96100"/>
    <n v="980"/>
    <n v="26"/>
    <n v="3"/>
    <n v="18"/>
    <x v="4"/>
    <s v="Interview-style reel; Meg Stalter talking about Rosa Charmosa Dewy Cream"/>
    <n v="1.0197710718002082E-2"/>
    <n v="2.6530612244897958E-2"/>
    <n v="3.3129032258064517E-4"/>
  </r>
  <r>
    <s v="Friday"/>
    <s v="Reel"/>
    <n v="151000"/>
    <n v="3761"/>
    <n v="155"/>
    <n v="61"/>
    <n v="203"/>
    <x v="2"/>
    <s v="Close-up video of Rosa Charmosa Dewy Cream highlighting its deep hydration benefits"/>
    <n v="2.4907284768211919E-2"/>
    <n v="4.1212443499069398E-2"/>
    <n v="1.3483870967741936E-3"/>
  </r>
  <r>
    <s v="Thursday"/>
    <s v="Carousel Post "/>
    <m/>
    <n v="44600"/>
    <n v="168"/>
    <n v="1031"/>
    <n v="589"/>
    <x v="3"/>
    <s v="2016&quot; trend; highlighting moments of Sol De Janiero that year"/>
    <s v=""/>
    <n v="3.766816143497758E-3"/>
    <n v="1.4963870967741936E-2"/>
  </r>
  <r>
    <s v="Wednesday"/>
    <s v="Carousel Post "/>
    <m/>
    <n v="38400"/>
    <n v="355"/>
    <n v="1323"/>
    <n v="1206"/>
    <x v="0"/>
    <s v="Close-up visuals of Cheirosa 91 perfume mist paired with its key scent inspirations"/>
    <s v=""/>
    <n v="9.2447916666666668E-3"/>
    <n v="1.3317419354838709E-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d v="2026-02-13T00:00:00"/>
    <s v="Friday"/>
    <n v="12800"/>
    <n v="1735"/>
    <n v="86"/>
    <n v="88"/>
    <n v="24"/>
    <x v="0"/>
    <s v="Aesthetic video of all the pink products from Sol De Janeiro for Valentine's Day "/>
    <n v="0.13554687500000001"/>
    <n v="4.9567723342939483E-2"/>
    <n v="0.15101562499999999"/>
  </r>
  <r>
    <d v="2026-02-12T00:00:00"/>
    <s v="Thursday"/>
    <n v="30600"/>
    <n v="2727"/>
    <n v="144"/>
    <n v="97"/>
    <n v="14"/>
    <x v="1"/>
    <s v="‘Twas the night before” trend featuring a sequin Carnival outfit and Sol de Janeiro products ready for Rio’s big carnival"/>
    <n v="8.9117647058823524E-2"/>
    <n v="5.2805280528052806E-2"/>
    <n v="9.7450980392156869E-2"/>
  </r>
  <r>
    <d v="2026-02-11T00:00:00"/>
    <s v="Wednesday"/>
    <n v="55000"/>
    <n v="4233"/>
    <n v="331"/>
    <n v="211"/>
    <n v="62"/>
    <x v="1"/>
    <s v="&quot;You have to believe me trend&quot; promoting their Brazilian Kiss Lip Butter"/>
    <n v="7.6963636363636359E-2"/>
    <n v="7.8195133475076783E-2"/>
    <n v="8.7945454545454549E-2"/>
  </r>
  <r>
    <d v="2026-02-09T00:00:00"/>
    <s v="Monday"/>
    <n v="111400"/>
    <n v="9769"/>
    <n v="512"/>
    <n v="845"/>
    <n v="914"/>
    <x v="2"/>
    <s v="Official launch day of Sol de Janeiro’s Jelly Perfume Balms and more information about the product"/>
    <n v="8.769299820466786E-2"/>
    <n v="5.24106868666189E-2"/>
    <n v="0.1080789946140036"/>
  </r>
  <r>
    <d v="2026-02-06T00:00:00"/>
    <s v="Friday"/>
    <n v="8600000"/>
    <n v="769900"/>
    <n v="11800"/>
    <n v="103300"/>
    <n v="194000"/>
    <x v="2"/>
    <s v="Official launch announcement introducting their new Jelly Perfume Balms"/>
    <n v="8.9523255813953484E-2"/>
    <n v="1.5326665800753345E-2"/>
    <n v="0.12546511627906975"/>
  </r>
  <r>
    <d v="2026-02-04T00:00:00"/>
    <s v="Wednesday"/>
    <n v="291800"/>
    <n v="19200"/>
    <n v="994"/>
    <n v="1140"/>
    <n v="847"/>
    <x v="1"/>
    <s v="Trendy video (ASMR) showing products turning into jelly to build hype for the Jelly Perfume Balm launch"/>
    <n v="6.5798492117888963E-2"/>
    <n v="5.1770833333333335E-2"/>
    <n v="7.6014393420150789E-2"/>
  </r>
  <r>
    <d v="2026-02-03T00:00:00"/>
    <s v="Tuesday"/>
    <n v="470900"/>
    <n v="36200"/>
    <n v="1121"/>
    <n v="1749"/>
    <n v="1240"/>
    <x v="1"/>
    <s v="Satisfying jelly visual with perfume bottles inside"/>
    <n v="7.6874070928010199E-2"/>
    <n v="3.096685082872928E-2"/>
    <n v="8.5602038649394779E-2"/>
  </r>
  <r>
    <d v="2026-02-03T00:00:00"/>
    <s v="Tuesday"/>
    <n v="97400"/>
    <n v="3225"/>
    <n v="128"/>
    <n v="332"/>
    <n v="119"/>
    <x v="1"/>
    <s v=" “Fictional crushes” trend matching book characters with Sol de Janeiro products"/>
    <n v="3.3110882956878848E-2"/>
    <n v="3.9689922480620157E-2"/>
    <n v="3.9055441478439423E-2"/>
  </r>
  <r>
    <d v="2026-01-29T00:00:00"/>
    <s v="Thursday"/>
    <n v="89200"/>
    <n v="3264"/>
    <n v="201"/>
    <n v="231"/>
    <n v="79"/>
    <x v="3"/>
    <s v="Behind-the-scenes reel featuring the perfumer discussing the inspiration and creative process behind Cheirosa 91"/>
    <n v="3.6591928251121078E-2"/>
    <n v="6.158088235294118E-2"/>
    <n v="4.232062780269058E-2"/>
  </r>
  <r>
    <d v="2026-01-28T00:00:00"/>
    <s v="Wednesday"/>
    <n v="97300"/>
    <n v="3410"/>
    <n v="363"/>
    <n v="209"/>
    <n v="122"/>
    <x v="4"/>
    <s v="Influencer promoting some of the new Sol De Janeiro products"/>
    <n v="3.5046248715313463E-2"/>
    <n v="0.1064516129032258"/>
    <n v="4.2178828365878725E-2"/>
  </r>
  <r>
    <d v="2026-01-26T00:00:00"/>
    <s v="Monday"/>
    <n v="342800"/>
    <n v="27500"/>
    <n v="632"/>
    <n v="3403"/>
    <n v="1221"/>
    <x v="4"/>
    <s v="Influencer showing &quot;what she smells like&quot; using Sol De Janeiro products"/>
    <n v="8.0221703617269546E-2"/>
    <n v="2.2981818181818183E-2"/>
    <n v="9.5554259043173856E-2"/>
  </r>
  <r>
    <d v="2026-01-24T00:00:00"/>
    <s v="Saturday"/>
    <n v="131300"/>
    <n v="6317"/>
    <n v="296"/>
    <n v="335"/>
    <n v="164"/>
    <x v="5"/>
    <s v="Comparing Cheirosa 62’s scent notes to an ice cream flavor to highlight its sweet fragrance profile"/>
    <n v="4.8111195734958111E-2"/>
    <n v="4.6857685610258035E-2"/>
    <n v="5.4166031987814167E-2"/>
  </r>
  <r>
    <d v="2026-01-22T00:00:00"/>
    <s v="Thursday"/>
    <n v="82900"/>
    <n v="5556"/>
    <n v="343"/>
    <n v="477"/>
    <n v="105"/>
    <x v="6"/>
    <s v="UGC-style “things that fix my attitude” post featuring Sol de Janeiro products."/>
    <n v="6.7020506634499391E-2"/>
    <n v="6.1735061195104392E-2"/>
    <n v="7.8178528347406517E-2"/>
  </r>
  <r>
    <d v="2026-01-21T00:00:00"/>
    <s v="Wednesday"/>
    <n v="63700"/>
    <n v="2195"/>
    <n v="206"/>
    <n v="146"/>
    <n v="30"/>
    <x v="5"/>
    <s v="Close-up video of Rosa Charmosa Dewy Cream highlighting its deep hydration benefits"/>
    <n v="3.4458398744113029E-2"/>
    <n v="9.3849658314350798E-2"/>
    <n v="4.0455259026687597E-2"/>
  </r>
  <r>
    <d v="2026-01-20T00:00:00"/>
    <s v="Tuesday"/>
    <n v="63200"/>
    <n v="2812"/>
    <n v="220"/>
    <n v="191"/>
    <n v="44"/>
    <x v="5"/>
    <s v="Educational post explaining the meaning behind “Cheirosa” and its connection to Sol de Janeiro fragrances"/>
    <n v="4.4493670886075948E-2"/>
    <n v="7.8236130867709822E-2"/>
    <n v="5.1693037974683546E-2"/>
  </r>
  <r>
    <d v="2026-01-15T00:00:00"/>
    <s v="Thursday"/>
    <n v="133500"/>
    <n v="9305"/>
    <n v="891"/>
    <n v="769"/>
    <n v="213"/>
    <x v="1"/>
    <s v="&quot;What does your favorite perfume mist says about you?&quot; trend"/>
    <n v="6.970037453183521E-2"/>
    <n v="9.5754970445996776E-2"/>
    <n v="8.3730337078651684E-2"/>
  </r>
  <r>
    <d v="2026-01-13T00:00:00"/>
    <s v="Tuesday"/>
    <n v="626700"/>
    <n v="3183"/>
    <n v="277"/>
    <n v="220"/>
    <n v="50"/>
    <x v="5"/>
    <s v="Educational post explaining the meaning behind “Delícia Drench” and its connection to Sol de Janeiro fragrances"/>
    <n v="5.0789851603638102E-3"/>
    <n v="8.7024819352811811E-2"/>
    <n v="5.9518110738790491E-3"/>
  </r>
  <r>
    <d v="2026-01-12T00:00:00"/>
    <s v="Monday"/>
    <n v="68800"/>
    <n v="3722"/>
    <n v="271"/>
    <n v="223"/>
    <n v="93"/>
    <x v="0"/>
    <s v="A vibrant visual capturing the world of Rosa Charmosa Dewy Cream"/>
    <n v="5.4098837209302322E-2"/>
    <n v="7.2810317033852767E-2"/>
    <n v="6.2630813953488379E-2"/>
  </r>
  <r>
    <d v="2026-01-11T00:00:00"/>
    <s v="Sunday"/>
    <n v="243100"/>
    <n v="9152"/>
    <n v="341"/>
    <n v="978"/>
    <n v="300"/>
    <x v="1"/>
    <s v="&quot;Vanilla Girl&quot; night-time routine featuring Sol De Janeiro products"/>
    <n v="3.7647058823529408E-2"/>
    <n v="3.7259615384615384E-2"/>
    <n v="4.4306869600987245E-2"/>
  </r>
  <r>
    <d v="2026-01-09T00:00:00"/>
    <s v="Friday"/>
    <n v="360700"/>
    <n v="19700"/>
    <n v="646"/>
    <n v="1076"/>
    <n v="573"/>
    <x v="3"/>
    <s v="Behind-the-scenes look at Rosa Charmosa Dewy Cream in production"/>
    <n v="5.4616024397005823E-2"/>
    <n v="3.2791878172588836E-2"/>
    <n v="6.0978652619905739E-2"/>
  </r>
  <r>
    <d v="2026-01-08T00:00:00"/>
    <s v="Thursday"/>
    <n v="436300"/>
    <n v="2755"/>
    <n v="138"/>
    <n v="197"/>
    <n v="52"/>
    <x v="5"/>
    <s v="Educational post explaining the meaning behind “Rosa Charmosa” and its connection to Sol de Janeiro fragrances"/>
    <n v="6.31446252578501E-3"/>
    <n v="5.0090744101633396E-2"/>
    <n v="7.2014668805867521E-3"/>
  </r>
  <r>
    <d v="2026-01-07T00:00:00"/>
    <s v="Wednesday"/>
    <n v="41700"/>
    <n v="1476"/>
    <n v="120"/>
    <n v="92"/>
    <n v="14"/>
    <x v="4"/>
    <s v="Meg Stalter before her daily dose of Rosa Charmosa Dewy Cream vs. after"/>
    <n v="3.539568345323741E-2"/>
    <n v="8.1300813008130079E-2"/>
    <n v="4.0815347721822541E-2"/>
  </r>
  <r>
    <d v="2026-01-04T00:00:00"/>
    <s v="Sunday"/>
    <n v="63600"/>
    <n v="2001"/>
    <n v="377"/>
    <n v="165"/>
    <n v="42"/>
    <x v="4"/>
    <s v="Inflluencer showing her Sunday reset routine featuring Sol De Janiero products"/>
    <n v="3.1462264150943393E-2"/>
    <n v="0.18840579710144928"/>
    <n v="4.0644654088050312E-2"/>
  </r>
  <r>
    <d v="2026-01-03T00:00:00"/>
    <s v="Saturday"/>
    <n v="80800"/>
    <n v="5188"/>
    <n v="661"/>
    <n v="400"/>
    <n v="249"/>
    <x v="0"/>
    <s v="A city-inspired visual featuring Sol de Janeiro's Cheirosa 91 perfume mist in a colorful market "/>
    <n v="6.4207920792079209E-2"/>
    <n v="0.12740940632228218"/>
    <n v="8.0420792079207923E-2"/>
  </r>
  <r>
    <d v="2026-01-01T00:00:00"/>
    <s v="Thursday"/>
    <n v="151700"/>
    <n v="4710"/>
    <n v="607"/>
    <n v="424"/>
    <n v="195"/>
    <x v="5"/>
    <s v="Educational post explaining the meaning behind “Sol De Janeiro” "/>
    <n v="3.104812129202373E-2"/>
    <n v="0.12887473460721868"/>
    <n v="3.9129861568885961E-2"/>
  </r>
  <r>
    <d v="2025-12-31T00:00:00"/>
    <s v="Wednesday"/>
    <n v="128600"/>
    <n v="8953"/>
    <n v="853"/>
    <n v="687"/>
    <n v="211"/>
    <x v="0"/>
    <s v="2025 end-of-year recap highlighting memorable moments from the year"/>
    <n v="6.9618973561430791E-2"/>
    <n v="9.5275326706132021E-2"/>
    <n v="8.3234836702954895E-2"/>
  </r>
  <r>
    <d v="2025-12-29T00:00:00"/>
    <s v="Monday"/>
    <n v="412300"/>
    <n v="36000"/>
    <n v="12100"/>
    <n v="6698"/>
    <n v="8068"/>
    <x v="2"/>
    <s v="Promoting Sol De Janeiro x Glow Recipe giveaway "/>
    <n v="8.7315061848168812E-2"/>
    <n v="0.33611111111111114"/>
    <n v="0.15247635217074945"/>
  </r>
  <r>
    <d v="2025-12-28T00:00:00"/>
    <s v="Sunday"/>
    <n v="137300"/>
    <n v="5887"/>
    <n v="2247"/>
    <n v="1082"/>
    <n v="676"/>
    <x v="2"/>
    <s v="Promoting two Sol de Janeiro body scrubs and highlighting their key benefits"/>
    <n v="4.2876911871813549E-2"/>
    <n v="0.38168846611177171"/>
    <n v="7.204661325564457E-2"/>
  </r>
  <r>
    <d v="2025-12-25T00:00:00"/>
    <s v="Thursday"/>
    <n v="162200"/>
    <n v="7268"/>
    <n v="2163"/>
    <n v="1095"/>
    <n v="694"/>
    <x v="2"/>
    <s v="Holiday-themed post encouraging showing up to a party with Sol de Janeiro gifts everyone wants"/>
    <n v="4.4808877928483357E-2"/>
    <n v="0.2976059438635113"/>
    <n v="6.9173859432799009E-2"/>
  </r>
  <r>
    <d v="2025-12-24T00:00:00"/>
    <s v="Wednesday"/>
    <n v="168200"/>
    <n v="9511"/>
    <n v="2078"/>
    <n v="1228"/>
    <n v="736"/>
    <x v="6"/>
    <s v="POV-style holiday shopping post about being the friend who always gives the best gifts"/>
    <n v="5.6545778834720568E-2"/>
    <n v="0.21848386079276627"/>
    <n v="8.0576694411414976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4B93A6-A141-B44E-9522-FF71C2886433}" name="PivotTable2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9" rowHeaderCaption="Category Content ">
  <location ref="B43:C49" firstHeaderRow="1" firstDataRow="1" firstDataCol="1"/>
  <pivotFields count="13">
    <pivotField numFmtId="14"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axis="axisRow" showAll="0">
      <items count="6">
        <item x="0"/>
        <item x="3"/>
        <item x="1"/>
        <item x="4"/>
        <item x="2"/>
        <item t="default"/>
      </items>
    </pivotField>
    <pivotField showAll="0"/>
    <pivotField showAll="0"/>
    <pivotField numFmtId="164" showAll="0"/>
    <pivotField dataField="1" numFmtId="10" showAll="0"/>
  </pivotFields>
  <rowFields count="1">
    <field x="8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verage Engagement Rate" fld="12" subtotal="average" baseField="0" baseItem="0" numFmtId="10"/>
  </dataFields>
  <formats count="17">
    <format dxfId="102">
      <pivotArea type="all" dataOnly="0" outline="0" fieldPosition="0"/>
    </format>
    <format dxfId="101">
      <pivotArea outline="0" collapsedLevelsAreSubtotals="1" fieldPosition="0"/>
    </format>
    <format dxfId="100">
      <pivotArea field="8" type="button" dataOnly="0" labelOnly="1" outline="0" axis="axisRow" fieldPosition="0"/>
    </format>
    <format dxfId="99">
      <pivotArea dataOnly="0" labelOnly="1" fieldPosition="0">
        <references count="1">
          <reference field="8" count="0"/>
        </references>
      </pivotArea>
    </format>
    <format dxfId="98">
      <pivotArea dataOnly="0" labelOnly="1" grandRow="1" outline="0" fieldPosition="0"/>
    </format>
    <format dxfId="97">
      <pivotArea dataOnly="0" labelOnly="1" outline="0" axis="axisValues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field="8" type="button" dataOnly="0" labelOnly="1" outline="0" axis="axisRow" fieldPosition="0"/>
    </format>
    <format dxfId="93">
      <pivotArea dataOnly="0" labelOnly="1" fieldPosition="0">
        <references count="1">
          <reference field="8" count="0"/>
        </references>
      </pivotArea>
    </format>
    <format dxfId="92">
      <pivotArea dataOnly="0" labelOnly="1" grandRow="1" outline="0" fieldPosition="0"/>
    </format>
    <format dxfId="91">
      <pivotArea dataOnly="0" labelOnly="1" outline="0" axis="axisValues" fieldPosition="0"/>
    </format>
    <format dxfId="90">
      <pivotArea collapsedLevelsAreSubtotals="1" fieldPosition="0">
        <references count="1">
          <reference field="8" count="0"/>
        </references>
      </pivotArea>
    </format>
    <format dxfId="89">
      <pivotArea dataOnly="0" labelOnly="1" fieldPosition="0">
        <references count="1">
          <reference field="8" count="0"/>
        </references>
      </pivotArea>
    </format>
    <format dxfId="88">
      <pivotArea dataOnly="0" grandRow="1" fieldPosition="0"/>
    </format>
    <format dxfId="87">
      <pivotArea field="8" type="button" dataOnly="0" labelOnly="1" outline="0" axis="axisRow" fieldPosition="0"/>
    </format>
    <format dxfId="86">
      <pivotArea dataOnly="0" labelOnly="1" outline="0" axis="axisValues" fieldPosition="0"/>
    </format>
  </formats>
  <chartFormats count="6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4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4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</chart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4963EE-BBFF-7D48-A56F-68187F902263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5" rowHeaderCaption="Category Content">
  <location ref="B43:C52" firstHeaderRow="1" firstDataRow="1" firstDataCol="1"/>
  <pivotFields count="12">
    <pivotField numFmtId="14"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axis="axisRow" showAll="0">
      <items count="9">
        <item x="0"/>
        <item x="3"/>
        <item x="2"/>
        <item x="1"/>
        <item x="6"/>
        <item x="4"/>
        <item x="7"/>
        <item x="5"/>
        <item t="default"/>
      </items>
    </pivotField>
    <pivotField showAll="0"/>
    <pivotField numFmtId="164" showAll="0"/>
    <pivotField numFmtId="164" showAll="0"/>
    <pivotField dataField="1" numFmtId="10" showAll="0"/>
  </pivotFields>
  <rowFields count="1">
    <field x="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erage Engagement Rate" fld="11" subtotal="average" baseField="0" baseItem="0" numFmtId="10"/>
  </dataFields>
  <formats count="18"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7" type="button" dataOnly="0" labelOnly="1" outline="0" axis="axisRow" fieldPosition="0"/>
    </format>
    <format dxfId="82">
      <pivotArea dataOnly="0" labelOnly="1" fieldPosition="0">
        <references count="1">
          <reference field="7" count="0"/>
        </references>
      </pivotArea>
    </format>
    <format dxfId="81">
      <pivotArea dataOnly="0" labelOnly="1" grandRow="1" outline="0" fieldPosition="0"/>
    </format>
    <format dxfId="80">
      <pivotArea dataOnly="0" labelOnly="1" outline="0" axis="axisValues" fieldPosition="0"/>
    </format>
    <format dxfId="79">
      <pivotArea collapsedLevelsAreSubtotals="1" fieldPosition="0">
        <references count="1">
          <reference field="7" count="0"/>
        </references>
      </pivotArea>
    </format>
    <format dxfId="78">
      <pivotArea dataOnly="0" labelOnly="1" fieldPosition="0">
        <references count="1">
          <reference field="7" count="0"/>
        </references>
      </pivotArea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7" type="button" dataOnly="0" labelOnly="1" outline="0" axis="axisRow" fieldPosition="0"/>
    </format>
    <format dxfId="74">
      <pivotArea dataOnly="0" labelOnly="1" fieldPosition="0">
        <references count="1">
          <reference field="7" count="0"/>
        </references>
      </pivotArea>
    </format>
    <format dxfId="73">
      <pivotArea dataOnly="0" labelOnly="1" grandRow="1" outline="0" fieldPosition="0"/>
    </format>
    <format dxfId="72">
      <pivotArea dataOnly="0" labelOnly="1" outline="0" axis="axisValues" fieldPosition="0"/>
    </format>
    <format dxfId="71">
      <pivotArea dataOnly="0" outline="0" axis="axisValues" fieldPosition="0"/>
    </format>
    <format dxfId="70">
      <pivotArea field="7" type="button" dataOnly="0" labelOnly="1" outline="0" axis="axisRow" fieldPosition="0"/>
    </format>
    <format dxfId="69">
      <pivotArea grandRow="1" outline="0" collapsedLevelsAreSubtotals="1" fieldPosition="0"/>
    </format>
    <format dxfId="68">
      <pivotArea dataOnly="0" labelOnly="1" grandRow="1" outline="0" fieldPosition="0"/>
    </format>
  </formats>
  <chartFormats count="18">
    <chartFormat chart="5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7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5" format="38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5" format="39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5" format="40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5" format="4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5" format="42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5" format="43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5" format="44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1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11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11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11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11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1" format="6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11" format="7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11" format="8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</chart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D68695-D24D-B94F-A3B0-105CEC6634F1}" name="PivotTable1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4" rowHeaderCaption="Category Content">
  <location ref="B42:C50" firstHeaderRow="1" firstDataRow="1" firstDataCol="1"/>
  <pivotFields count="12">
    <pivotField numFmtId="14" showAll="0"/>
    <pivotField showAll="0"/>
    <pivotField showAll="0"/>
    <pivotField showAll="0"/>
    <pivotField numFmtId="165" showAll="0"/>
    <pivotField numFmtId="165" showAll="0"/>
    <pivotField numFmtId="165" showAll="0"/>
    <pivotField axis="axisRow" showAll="0">
      <items count="8">
        <item x="2"/>
        <item x="6"/>
        <item x="3"/>
        <item x="5"/>
        <item x="4"/>
        <item x="1"/>
        <item x="0"/>
        <item t="default"/>
      </items>
    </pivotField>
    <pivotField showAll="0"/>
    <pivotField showAll="0"/>
    <pivotField numFmtId="167" showAll="0"/>
    <pivotField dataField="1" numFmtId="10" showAll="0"/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Average of Engagement Rate" fld="11" subtotal="average" baseField="0" baseItem="0" numFmtId="10"/>
  </dataFields>
  <formats count="14"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7" type="button" dataOnly="0" labelOnly="1" outline="0" axis="axisRow" fieldPosition="0"/>
    </format>
    <format dxfId="64">
      <pivotArea dataOnly="0" labelOnly="1" fieldPosition="0">
        <references count="1">
          <reference field="7" count="0"/>
        </references>
      </pivotArea>
    </format>
    <format dxfId="63">
      <pivotArea dataOnly="0" labelOnly="1" grandRow="1" outline="0" fieldPosition="0"/>
    </format>
    <format dxfId="62">
      <pivotArea dataOnly="0" labelOnly="1" outline="0" axis="axisValues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7" type="button" dataOnly="0" labelOnly="1" outline="0" axis="axisRow" fieldPosition="0"/>
    </format>
    <format dxfId="58">
      <pivotArea dataOnly="0" labelOnly="1" fieldPosition="0">
        <references count="1">
          <reference field="7" count="0"/>
        </references>
      </pivotArea>
    </format>
    <format dxfId="57">
      <pivotArea dataOnly="0" labelOnly="1" grandRow="1" outline="0" fieldPosition="0"/>
    </format>
    <format dxfId="56">
      <pivotArea dataOnly="0" labelOnly="1" outline="0" axis="axisValues" fieldPosition="0"/>
    </format>
    <format dxfId="55">
      <pivotArea collapsedLevelsAreSubtotals="1" fieldPosition="0">
        <references count="1">
          <reference field="7" count="0"/>
        </references>
      </pivotArea>
    </format>
    <format dxfId="54">
      <pivotArea dataOnly="0" labelOnly="1" fieldPosition="0">
        <references count="1">
          <reference field="7" count="0"/>
        </references>
      </pivotArea>
    </format>
  </formats>
  <chartFormats count="23"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6" format="18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6" format="19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6" format="20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6" format="2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6" format="22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6" format="23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9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7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9" format="19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9" format="20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9" format="2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9" format="22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9" format="23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10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10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10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0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10" format="6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C9963E-8297-C24A-AB46-FB9106207080}" name="PivotTable2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6" rowHeaderCaption="Category Content">
  <location ref="B43:C50" firstHeaderRow="1" firstDataRow="1" firstDataCol="1"/>
  <pivotFields count="12">
    <pivotField numFmtId="14"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axis="axisRow" showAll="0">
      <items count="7">
        <item x="1"/>
        <item x="4"/>
        <item x="5"/>
        <item x="0"/>
        <item x="3"/>
        <item x="2"/>
        <item t="default"/>
      </items>
    </pivotField>
    <pivotField showAll="0"/>
    <pivotField numFmtId="164" showAll="0"/>
    <pivotField numFmtId="164" showAll="0"/>
    <pivotField dataField="1" numFmtId="10" showAll="0"/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Average Engagement Rate" fld="11" subtotal="average" baseField="0" baseItem="0" numFmtId="10"/>
  </dataFields>
  <formats count="18"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7" type="button" dataOnly="0" labelOnly="1" outline="0" axis="axisRow" fieldPosition="0"/>
    </format>
    <format dxfId="50">
      <pivotArea dataOnly="0" labelOnly="1" fieldPosition="0">
        <references count="1">
          <reference field="7" count="0"/>
        </references>
      </pivotArea>
    </format>
    <format dxfId="49">
      <pivotArea dataOnly="0" labelOnly="1" grandRow="1" outline="0" fieldPosition="0"/>
    </format>
    <format dxfId="48">
      <pivotArea dataOnly="0" labelOnly="1" outline="0" axis="axisValues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7" type="button" dataOnly="0" labelOnly="1" outline="0" axis="axisRow" fieldPosition="0"/>
    </format>
    <format dxfId="44">
      <pivotArea dataOnly="0" labelOnly="1" fieldPosition="0">
        <references count="1">
          <reference field="7" count="0"/>
        </references>
      </pivotArea>
    </format>
    <format dxfId="43">
      <pivotArea dataOnly="0" labelOnly="1" grandRow="1" outline="0" fieldPosition="0"/>
    </format>
    <format dxfId="42">
      <pivotArea dataOnly="0" labelOnly="1" outline="0" axis="axisValues" fieldPosition="0"/>
    </format>
    <format dxfId="41">
      <pivotArea dataOnly="0" fieldPosition="0">
        <references count="1">
          <reference field="7" count="0"/>
        </references>
      </pivotArea>
    </format>
    <format dxfId="40">
      <pivotArea dataOnly="0" fieldPosition="0">
        <references count="1">
          <reference field="7" count="0"/>
        </references>
      </pivotArea>
    </format>
    <format dxfId="39">
      <pivotArea field="7" type="button" dataOnly="0" labelOnly="1" outline="0" axis="axisRow" fieldPosition="0"/>
    </format>
    <format dxfId="38">
      <pivotArea dataOnly="0" labelOnly="1" outline="0" axis="axisValues" fieldPosition="0"/>
    </format>
    <format dxfId="37">
      <pivotArea grandRow="1" outline="0" collapsedLevelsAreSubtotals="1" fieldPosition="0"/>
    </format>
    <format dxfId="36">
      <pivotArea dataOnly="0" labelOnly="1" grandRow="1" outline="0" fieldPosition="0"/>
    </format>
  </formats>
  <chartFormats count="26">
    <chartFormat chart="3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7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5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7" format="16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7" format="17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7" format="18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7" format="19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7" format="20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9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9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9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9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1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7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14" format="8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14" format="9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4" format="10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14" format="1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6D6037-8361-5A49-AEED-8609AB1190AA}" name="PivotTable29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 rowHeaderCaption="Category Content">
  <location ref="B42:C48" firstHeaderRow="1" firstDataRow="1" firstDataCol="1"/>
  <pivotFields count="12"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axis="axisRow" showAll="0">
      <items count="6">
        <item x="0"/>
        <item x="2"/>
        <item x="4"/>
        <item x="1"/>
        <item x="3"/>
        <item t="default"/>
      </items>
    </pivotField>
    <pivotField showAll="0"/>
    <pivotField showAll="0"/>
    <pivotField numFmtId="167" showAll="0"/>
    <pivotField dataField="1" numFmtId="10"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verage Engagement Rate" fld="11" subtotal="average" baseField="0" baseItem="0" numFmtId="10"/>
  </dataFields>
  <formats count="22"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7" type="button" dataOnly="0" labelOnly="1" outline="0" axis="axisRow" fieldPosition="0"/>
    </format>
    <format dxfId="32">
      <pivotArea dataOnly="0" labelOnly="1" fieldPosition="0">
        <references count="1">
          <reference field="7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7" type="button" dataOnly="0" labelOnly="1" outline="0" axis="axisRow" fieldPosition="0"/>
    </format>
    <format dxfId="26">
      <pivotArea dataOnly="0" labelOnly="1" fieldPosition="0">
        <references count="1">
          <reference field="7" count="0"/>
        </references>
      </pivotArea>
    </format>
    <format dxfId="25">
      <pivotArea dataOnly="0" labelOnly="1" grandRow="1" outline="0" fieldPosition="0"/>
    </format>
    <format dxfId="24">
      <pivotArea dataOnly="0" labelOnly="1" outline="0" axis="axisValues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7" type="button" dataOnly="0" labelOnly="1" outline="0" axis="axisRow" fieldPosition="0"/>
    </format>
    <format dxfId="20">
      <pivotArea dataOnly="0" labelOnly="1" fieldPosition="0">
        <references count="1">
          <reference field="7" count="0"/>
        </references>
      </pivotArea>
    </format>
    <format dxfId="19">
      <pivotArea dataOnly="0" labelOnly="1" grandRow="1" outline="0" fieldPosition="0"/>
    </format>
    <format dxfId="18">
      <pivotArea dataOnly="0" labelOnly="1" outline="0" axis="axisValues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dataOnly="0" outline="0" axis="axisValues" fieldPosition="0"/>
    </format>
    <format dxfId="14">
      <pivotArea field="7" type="button" dataOnly="0" labelOnly="1" outline="0" axis="axisRow" fieldPosition="0"/>
    </format>
  </formats>
  <chartFormats count="1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6" format="8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6" format="9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6" format="10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6" format="1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7B249A-7001-F142-885D-B293DAE928ED}" name="PivotTable30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 rowHeaderCaption="Category Content">
  <location ref="B42:C50" firstHeaderRow="1" firstDataRow="1" firstDataCol="1"/>
  <pivotFields count="12">
    <pivotField numFmtId="14"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axis="axisRow" showAll="0">
      <items count="8">
        <item x="0"/>
        <item x="3"/>
        <item x="5"/>
        <item x="4"/>
        <item x="2"/>
        <item x="1"/>
        <item x="6"/>
        <item t="default"/>
      </items>
    </pivotField>
    <pivotField showAll="0"/>
    <pivotField numFmtId="164" showAll="0"/>
    <pivotField numFmtId="164" showAll="0"/>
    <pivotField dataField="1" numFmtId="10" showAll="0"/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Average Engagement Rate" fld="11" subtotal="average" baseField="0" baseItem="0" numFmtId="10"/>
  </dataFields>
  <formats count="18">
    <format dxfId="120">
      <pivotArea collapsedLevelsAreSubtotals="1" fieldPosition="0">
        <references count="1">
          <reference field="7" count="0"/>
        </references>
      </pivotArea>
    </format>
    <format dxfId="119">
      <pivotArea dataOnly="0" labelOnly="1" fieldPosition="0">
        <references count="1">
          <reference field="7" count="0"/>
        </references>
      </pivotArea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7" type="button" dataOnly="0" labelOnly="1" outline="0" axis="axisRow" fieldPosition="0"/>
    </format>
    <format dxfId="115">
      <pivotArea dataOnly="0" labelOnly="1" fieldPosition="0">
        <references count="1">
          <reference field="7" count="0"/>
        </references>
      </pivotArea>
    </format>
    <format dxfId="114">
      <pivotArea dataOnly="0" labelOnly="1" grandRow="1" outline="0" fieldPosition="0"/>
    </format>
    <format dxfId="113">
      <pivotArea dataOnly="0" labelOnly="1" outline="0" axis="axisValues" fieldPosition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field="7" type="button" dataOnly="0" labelOnly="1" outline="0" axis="axisRow" fieldPosition="0"/>
    </format>
    <format dxfId="109">
      <pivotArea dataOnly="0" labelOnly="1" fieldPosition="0">
        <references count="1">
          <reference field="7" count="0"/>
        </references>
      </pivotArea>
    </format>
    <format dxfId="108">
      <pivotArea dataOnly="0" labelOnly="1" grandRow="1" outline="0" fieldPosition="0"/>
    </format>
    <format dxfId="107">
      <pivotArea dataOnly="0" labelOnly="1" outline="0" axis="axisValues" fieldPosition="0"/>
    </format>
    <format dxfId="106">
      <pivotArea field="7" type="button" dataOnly="0" labelOnly="1" outline="0" axis="axisRow" fieldPosition="0"/>
    </format>
    <format dxfId="105">
      <pivotArea dataOnly="0" labelOnly="1" outline="0" axis="axisValues" fieldPosition="0"/>
    </format>
    <format dxfId="104">
      <pivotArea grandRow="1" outline="0" collapsedLevelsAreSubtotals="1" fieldPosition="0"/>
    </format>
    <format dxfId="103">
      <pivotArea dataOnly="0" labelOnly="1" grandRow="1" outline="0" fieldPosition="0"/>
    </format>
  </formats>
  <chartFormats count="8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FE7B-1326-E240-813A-7D2FE16CDF18}">
  <dimension ref="A1:S85"/>
  <sheetViews>
    <sheetView tabSelected="1" zoomScale="50" zoomScaleNormal="50" workbookViewId="0"/>
  </sheetViews>
  <sheetFormatPr baseColWidth="10" defaultRowHeight="16" x14ac:dyDescent="0.2"/>
  <cols>
    <col min="1" max="1" width="31.83203125" bestFit="1" customWidth="1"/>
    <col min="2" max="2" width="46.5" bestFit="1" customWidth="1"/>
    <col min="3" max="3" width="56.1640625" bestFit="1" customWidth="1"/>
    <col min="4" max="4" width="43.1640625" bestFit="1" customWidth="1"/>
    <col min="5" max="5" width="33.1640625" bestFit="1" customWidth="1"/>
    <col min="6" max="6" width="20.83203125" bestFit="1" customWidth="1"/>
    <col min="7" max="8" width="28" bestFit="1" customWidth="1"/>
    <col min="9" max="9" width="28" customWidth="1"/>
    <col min="10" max="10" width="146.33203125" bestFit="1" customWidth="1"/>
    <col min="11" max="11" width="27.83203125" style="1" bestFit="1" customWidth="1"/>
    <col min="12" max="12" width="34.5" style="1" bestFit="1" customWidth="1"/>
    <col min="13" max="13" width="38.33203125" customWidth="1"/>
    <col min="14" max="14" width="13.5" bestFit="1" customWidth="1"/>
    <col min="15" max="15" width="53" customWidth="1"/>
    <col min="16" max="16" width="14" bestFit="1" customWidth="1"/>
    <col min="17" max="17" width="11.5" bestFit="1" customWidth="1"/>
    <col min="18" max="18" width="32.5" customWidth="1"/>
    <col min="19" max="34" width="5.83203125" bestFit="1" customWidth="1"/>
    <col min="35" max="37" width="7.5" bestFit="1" customWidth="1"/>
    <col min="38" max="38" width="8.6640625" bestFit="1" customWidth="1"/>
    <col min="39" max="39" width="12.1640625" bestFit="1" customWidth="1"/>
    <col min="40" max="40" width="5.83203125" bestFit="1" customWidth="1"/>
    <col min="41" max="41" width="11.5" bestFit="1" customWidth="1"/>
    <col min="42" max="42" width="5.83203125" bestFit="1" customWidth="1"/>
    <col min="43" max="43" width="11.5" bestFit="1" customWidth="1"/>
    <col min="44" max="44" width="5.83203125" bestFit="1" customWidth="1"/>
    <col min="45" max="45" width="11.5" bestFit="1" customWidth="1"/>
    <col min="46" max="46" width="5.83203125" bestFit="1" customWidth="1"/>
    <col min="47" max="47" width="11.5" bestFit="1" customWidth="1"/>
    <col min="48" max="48" width="5.83203125" bestFit="1" customWidth="1"/>
    <col min="49" max="49" width="11.5" bestFit="1" customWidth="1"/>
    <col min="50" max="50" width="5.83203125" bestFit="1" customWidth="1"/>
    <col min="51" max="51" width="11.5" bestFit="1" customWidth="1"/>
    <col min="52" max="52" width="5.83203125" bestFit="1" customWidth="1"/>
    <col min="53" max="53" width="11.5" bestFit="1" customWidth="1"/>
    <col min="54" max="54" width="5.83203125" bestFit="1" customWidth="1"/>
    <col min="55" max="55" width="11.5" bestFit="1" customWidth="1"/>
    <col min="56" max="56" width="5.83203125" bestFit="1" customWidth="1"/>
    <col min="57" max="57" width="11.5" bestFit="1" customWidth="1"/>
    <col min="58" max="58" width="5.83203125" bestFit="1" customWidth="1"/>
    <col min="59" max="59" width="11.5" bestFit="1" customWidth="1"/>
    <col min="60" max="60" width="5.83203125" bestFit="1" customWidth="1"/>
    <col min="61" max="61" width="11.5" bestFit="1" customWidth="1"/>
    <col min="62" max="62" width="7.5" bestFit="1" customWidth="1"/>
    <col min="63" max="63" width="13.1640625" bestFit="1" customWidth="1"/>
    <col min="64" max="64" width="7.5" bestFit="1" customWidth="1"/>
    <col min="65" max="65" width="13.1640625" bestFit="1" customWidth="1"/>
    <col min="66" max="66" width="7.5" bestFit="1" customWidth="1"/>
    <col min="67" max="67" width="13.1640625" bestFit="1" customWidth="1"/>
    <col min="68" max="68" width="8.6640625" bestFit="1" customWidth="1"/>
    <col min="69" max="69" width="14.33203125" bestFit="1" customWidth="1"/>
    <col min="70" max="70" width="12.1640625" bestFit="1" customWidth="1"/>
  </cols>
  <sheetData>
    <row r="1" spans="1:19" ht="28" x14ac:dyDescent="0.3">
      <c r="A1" s="17" t="s">
        <v>41</v>
      </c>
      <c r="B1" s="315" t="s">
        <v>42</v>
      </c>
      <c r="C1" s="11"/>
    </row>
    <row r="2" spans="1:19" ht="28" x14ac:dyDescent="0.3">
      <c r="A2" s="316" t="s">
        <v>40</v>
      </c>
      <c r="B2" s="317">
        <v>81100</v>
      </c>
    </row>
    <row r="3" spans="1:19" ht="28" x14ac:dyDescent="0.3">
      <c r="A3" s="318" t="s">
        <v>39</v>
      </c>
      <c r="B3" s="318">
        <v>226</v>
      </c>
    </row>
    <row r="4" spans="1:19" ht="28" x14ac:dyDescent="0.3">
      <c r="A4" s="318" t="s">
        <v>38</v>
      </c>
      <c r="B4" s="318">
        <v>232</v>
      </c>
      <c r="O4" s="20"/>
      <c r="P4" s="20"/>
      <c r="Q4" s="20"/>
      <c r="R4" s="20"/>
    </row>
    <row r="5" spans="1:19" ht="21" x14ac:dyDescent="0.25">
      <c r="O5" s="20"/>
      <c r="P5" s="20"/>
      <c r="Q5" s="20"/>
      <c r="R5" s="20"/>
    </row>
    <row r="6" spans="1:19" ht="21" x14ac:dyDescent="0.25">
      <c r="A6" s="192" t="s">
        <v>37</v>
      </c>
      <c r="B6" s="192" t="s">
        <v>36</v>
      </c>
      <c r="C6" s="192" t="s">
        <v>35</v>
      </c>
      <c r="D6" s="192" t="s">
        <v>34</v>
      </c>
      <c r="E6" s="192" t="s">
        <v>33</v>
      </c>
      <c r="F6" s="192" t="s">
        <v>32</v>
      </c>
      <c r="G6" s="192" t="s">
        <v>54</v>
      </c>
      <c r="H6" s="192" t="s">
        <v>53</v>
      </c>
      <c r="I6" s="192" t="s">
        <v>137</v>
      </c>
      <c r="J6" s="192" t="s">
        <v>31</v>
      </c>
      <c r="K6" s="193" t="s">
        <v>30</v>
      </c>
      <c r="L6" s="193" t="s">
        <v>29</v>
      </c>
      <c r="M6" s="192" t="s">
        <v>74</v>
      </c>
      <c r="O6" s="194" t="s">
        <v>28</v>
      </c>
      <c r="P6" s="33"/>
      <c r="Q6" s="34"/>
      <c r="R6" s="33"/>
      <c r="S6" s="2"/>
    </row>
    <row r="7" spans="1:19" ht="21" x14ac:dyDescent="0.25">
      <c r="A7" s="156">
        <v>46058</v>
      </c>
      <c r="B7" s="157" t="s">
        <v>2</v>
      </c>
      <c r="C7" s="165" t="s">
        <v>211</v>
      </c>
      <c r="D7" s="158"/>
      <c r="E7" s="158">
        <v>9703</v>
      </c>
      <c r="F7" s="158">
        <v>657</v>
      </c>
      <c r="G7" s="158">
        <v>185</v>
      </c>
      <c r="H7" s="158">
        <v>966</v>
      </c>
      <c r="I7" s="160" t="s">
        <v>129</v>
      </c>
      <c r="J7" s="165" t="s">
        <v>45</v>
      </c>
      <c r="K7" s="166" t="str">
        <f>IF(D7="","",E7/D7)</f>
        <v/>
      </c>
      <c r="L7" s="166">
        <f>F7/E7</f>
        <v>6.7711017211171801E-2</v>
      </c>
      <c r="M7" s="167">
        <f t="shared" ref="M7:M37" si="0">(E7+F7+G7+H7)/$B$2</f>
        <v>0.14193588162762022</v>
      </c>
      <c r="N7" s="13"/>
      <c r="O7" s="33"/>
      <c r="P7" s="33"/>
      <c r="Q7" s="33"/>
      <c r="R7" s="33"/>
      <c r="S7" s="2"/>
    </row>
    <row r="8" spans="1:19" ht="21" x14ac:dyDescent="0.25">
      <c r="A8" s="26">
        <v>46057</v>
      </c>
      <c r="B8" s="27" t="s">
        <v>21</v>
      </c>
      <c r="C8" s="28" t="s">
        <v>0</v>
      </c>
      <c r="D8" s="29">
        <v>6099</v>
      </c>
      <c r="E8" s="29">
        <v>221</v>
      </c>
      <c r="F8" s="29">
        <v>9</v>
      </c>
      <c r="G8" s="29">
        <v>4</v>
      </c>
      <c r="H8" s="29">
        <v>8</v>
      </c>
      <c r="I8" s="110" t="s">
        <v>171</v>
      </c>
      <c r="J8" s="28" t="s">
        <v>43</v>
      </c>
      <c r="K8" s="30">
        <f t="shared" ref="K8:K37" si="1">IF(D8="","",E8/D8)</f>
        <v>3.6235448434169537E-2</v>
      </c>
      <c r="L8" s="30">
        <f t="shared" ref="L8:L37" si="2">F8/E8</f>
        <v>4.072398190045249E-2</v>
      </c>
      <c r="M8" s="25">
        <f t="shared" si="0"/>
        <v>2.9839704069050555E-3</v>
      </c>
      <c r="O8" s="130" t="s">
        <v>75</v>
      </c>
      <c r="P8" s="130"/>
      <c r="Q8" s="130"/>
      <c r="R8" s="130"/>
      <c r="S8" s="2"/>
    </row>
    <row r="9" spans="1:19" ht="21" x14ac:dyDescent="0.25">
      <c r="A9" s="161">
        <v>46055</v>
      </c>
      <c r="B9" s="171" t="s">
        <v>12</v>
      </c>
      <c r="C9" s="168" t="s">
        <v>0</v>
      </c>
      <c r="D9" s="163">
        <v>713000</v>
      </c>
      <c r="E9" s="163">
        <v>13400</v>
      </c>
      <c r="F9" s="163">
        <v>960</v>
      </c>
      <c r="G9" s="163">
        <v>160</v>
      </c>
      <c r="H9" s="163">
        <v>3072</v>
      </c>
      <c r="I9" s="172" t="s">
        <v>129</v>
      </c>
      <c r="J9" s="168" t="s">
        <v>44</v>
      </c>
      <c r="K9" s="169">
        <f t="shared" si="1"/>
        <v>1.879382889200561E-2</v>
      </c>
      <c r="L9" s="169">
        <f t="shared" si="2"/>
        <v>7.1641791044776124E-2</v>
      </c>
      <c r="M9" s="167">
        <f t="shared" si="0"/>
        <v>0.21691738594327989</v>
      </c>
      <c r="O9" s="129" t="s">
        <v>76</v>
      </c>
      <c r="P9" s="129"/>
      <c r="Q9" s="129"/>
      <c r="R9" s="129"/>
      <c r="S9" s="2"/>
    </row>
    <row r="10" spans="1:19" ht="21" x14ac:dyDescent="0.25">
      <c r="A10" s="26">
        <v>46048</v>
      </c>
      <c r="B10" s="27" t="s">
        <v>12</v>
      </c>
      <c r="C10" s="28" t="s">
        <v>211</v>
      </c>
      <c r="D10" s="29"/>
      <c r="E10" s="29">
        <v>600</v>
      </c>
      <c r="F10" s="29">
        <v>61</v>
      </c>
      <c r="G10" s="29">
        <v>11</v>
      </c>
      <c r="H10" s="29">
        <v>19</v>
      </c>
      <c r="I10" s="112" t="s">
        <v>135</v>
      </c>
      <c r="J10" s="21" t="s">
        <v>46</v>
      </c>
      <c r="K10" s="30" t="str">
        <f t="shared" si="1"/>
        <v/>
      </c>
      <c r="L10" s="30">
        <f t="shared" si="2"/>
        <v>0.10166666666666667</v>
      </c>
      <c r="M10" s="25">
        <f t="shared" si="0"/>
        <v>8.5203452527743521E-3</v>
      </c>
      <c r="N10" s="13"/>
      <c r="O10" s="33"/>
      <c r="P10" s="33"/>
      <c r="Q10" s="33"/>
      <c r="R10" s="33"/>
      <c r="S10" s="2"/>
    </row>
    <row r="11" spans="1:19" ht="21" x14ac:dyDescent="0.25">
      <c r="A11" s="26">
        <v>46044</v>
      </c>
      <c r="B11" s="27" t="s">
        <v>2</v>
      </c>
      <c r="C11" s="28" t="s">
        <v>211</v>
      </c>
      <c r="D11" s="29"/>
      <c r="E11" s="29">
        <v>392</v>
      </c>
      <c r="F11" s="29">
        <v>44</v>
      </c>
      <c r="G11" s="29">
        <v>10</v>
      </c>
      <c r="H11" s="29">
        <v>43</v>
      </c>
      <c r="I11" s="99" t="s">
        <v>168</v>
      </c>
      <c r="J11" s="21" t="s">
        <v>47</v>
      </c>
      <c r="K11" s="30" t="str">
        <f t="shared" si="1"/>
        <v/>
      </c>
      <c r="L11" s="30">
        <f t="shared" si="2"/>
        <v>0.11224489795918367</v>
      </c>
      <c r="M11" s="25">
        <f t="shared" si="0"/>
        <v>6.0295930949445129E-3</v>
      </c>
      <c r="O11" s="20"/>
      <c r="P11" s="20"/>
      <c r="Q11" s="20"/>
      <c r="R11" s="33"/>
      <c r="S11" s="2"/>
    </row>
    <row r="12" spans="1:19" ht="21" x14ac:dyDescent="0.25">
      <c r="A12" s="26">
        <v>46042</v>
      </c>
      <c r="B12" s="27" t="s">
        <v>15</v>
      </c>
      <c r="C12" s="28" t="s">
        <v>211</v>
      </c>
      <c r="D12" s="29"/>
      <c r="E12" s="29">
        <v>388</v>
      </c>
      <c r="F12" s="29">
        <v>21</v>
      </c>
      <c r="G12" s="29">
        <v>8</v>
      </c>
      <c r="H12" s="29">
        <v>18</v>
      </c>
      <c r="I12" s="99" t="s">
        <v>168</v>
      </c>
      <c r="J12" s="21" t="s">
        <v>48</v>
      </c>
      <c r="K12" s="30" t="str">
        <f t="shared" si="1"/>
        <v/>
      </c>
      <c r="L12" s="30">
        <f t="shared" si="2"/>
        <v>5.4123711340206188E-2</v>
      </c>
      <c r="M12" s="25">
        <f t="shared" si="0"/>
        <v>5.3637484586929714E-3</v>
      </c>
      <c r="O12" s="115" t="s">
        <v>27</v>
      </c>
      <c r="P12" s="116">
        <f>MAX(E7:E37)</f>
        <v>13400</v>
      </c>
      <c r="Q12" s="20"/>
      <c r="R12" s="33"/>
      <c r="S12" s="2"/>
    </row>
    <row r="13" spans="1:19" ht="21" x14ac:dyDescent="0.25">
      <c r="A13" s="156">
        <v>46042</v>
      </c>
      <c r="B13" s="157" t="s">
        <v>15</v>
      </c>
      <c r="C13" s="229" t="s">
        <v>211</v>
      </c>
      <c r="D13" s="158"/>
      <c r="E13" s="158">
        <v>804</v>
      </c>
      <c r="F13" s="158">
        <v>48</v>
      </c>
      <c r="G13" s="158">
        <v>17</v>
      </c>
      <c r="H13" s="158">
        <v>113</v>
      </c>
      <c r="I13" s="151" t="s">
        <v>168</v>
      </c>
      <c r="J13" s="165" t="s">
        <v>49</v>
      </c>
      <c r="K13" s="166" t="str">
        <f t="shared" si="1"/>
        <v/>
      </c>
      <c r="L13" s="166">
        <f t="shared" si="2"/>
        <v>5.9701492537313432E-2</v>
      </c>
      <c r="M13" s="167">
        <f t="shared" si="0"/>
        <v>1.2108508014796548E-2</v>
      </c>
      <c r="O13" s="115" t="s">
        <v>26</v>
      </c>
      <c r="P13" s="116">
        <f>MAX(D7:D37)</f>
        <v>713000</v>
      </c>
      <c r="Q13" s="20"/>
      <c r="R13" s="33"/>
      <c r="S13" s="2"/>
    </row>
    <row r="14" spans="1:19" ht="21" x14ac:dyDescent="0.25">
      <c r="A14" s="26">
        <v>46038</v>
      </c>
      <c r="B14" s="27" t="s">
        <v>3</v>
      </c>
      <c r="C14" s="28" t="s">
        <v>211</v>
      </c>
      <c r="D14" s="29"/>
      <c r="E14" s="29">
        <v>319</v>
      </c>
      <c r="F14" s="29">
        <v>27</v>
      </c>
      <c r="G14" s="29">
        <v>8</v>
      </c>
      <c r="H14" s="29">
        <v>15</v>
      </c>
      <c r="I14" s="99" t="s">
        <v>168</v>
      </c>
      <c r="J14" s="21" t="s">
        <v>50</v>
      </c>
      <c r="K14" s="30" t="str">
        <f t="shared" si="1"/>
        <v/>
      </c>
      <c r="L14" s="30">
        <f t="shared" si="2"/>
        <v>8.4639498432601878E-2</v>
      </c>
      <c r="M14" s="25">
        <f t="shared" si="0"/>
        <v>4.5499383477188658E-3</v>
      </c>
      <c r="O14" s="115" t="s">
        <v>25</v>
      </c>
      <c r="P14" s="116">
        <f>MAX(F7:F37)</f>
        <v>960</v>
      </c>
      <c r="Q14" s="20"/>
      <c r="R14" s="33"/>
      <c r="S14" s="2"/>
    </row>
    <row r="15" spans="1:19" ht="21" x14ac:dyDescent="0.25">
      <c r="A15" s="26">
        <v>46037</v>
      </c>
      <c r="B15" s="27" t="s">
        <v>2</v>
      </c>
      <c r="C15" s="28" t="s">
        <v>211</v>
      </c>
      <c r="D15" s="29"/>
      <c r="E15" s="29">
        <v>415</v>
      </c>
      <c r="F15" s="29">
        <v>34</v>
      </c>
      <c r="G15" s="29">
        <v>11</v>
      </c>
      <c r="H15" s="29">
        <v>39</v>
      </c>
      <c r="I15" s="99" t="s">
        <v>168</v>
      </c>
      <c r="J15" s="21" t="s">
        <v>51</v>
      </c>
      <c r="K15" s="30" t="str">
        <f t="shared" si="1"/>
        <v/>
      </c>
      <c r="L15" s="30">
        <f t="shared" si="2"/>
        <v>8.1927710843373497E-2</v>
      </c>
      <c r="M15" s="25">
        <f t="shared" si="0"/>
        <v>6.1528976572133168E-3</v>
      </c>
      <c r="O15" s="115" t="s">
        <v>119</v>
      </c>
      <c r="P15" s="116">
        <f>MAX(G7:G37)</f>
        <v>185</v>
      </c>
      <c r="Q15" s="20"/>
      <c r="R15" s="33"/>
      <c r="S15" s="2"/>
    </row>
    <row r="16" spans="1:19" ht="21" x14ac:dyDescent="0.25">
      <c r="A16" s="26">
        <v>46036</v>
      </c>
      <c r="B16" s="27" t="s">
        <v>21</v>
      </c>
      <c r="C16" s="28" t="s">
        <v>0</v>
      </c>
      <c r="D16" s="31">
        <v>81400</v>
      </c>
      <c r="E16" s="29">
        <v>518</v>
      </c>
      <c r="F16" s="29">
        <v>85</v>
      </c>
      <c r="G16" s="29">
        <v>11</v>
      </c>
      <c r="H16" s="29">
        <v>96</v>
      </c>
      <c r="I16" s="108" t="s">
        <v>129</v>
      </c>
      <c r="J16" s="21" t="s">
        <v>52</v>
      </c>
      <c r="K16" s="30">
        <f t="shared" si="1"/>
        <v>6.3636363636363638E-3</v>
      </c>
      <c r="L16" s="30">
        <f t="shared" si="2"/>
        <v>0.1640926640926641</v>
      </c>
      <c r="M16" s="25">
        <f t="shared" si="0"/>
        <v>8.7546239210850793E-3</v>
      </c>
      <c r="O16" s="115" t="s">
        <v>82</v>
      </c>
      <c r="P16" s="116">
        <f>MAX(H7:H37)</f>
        <v>3072</v>
      </c>
      <c r="Q16" s="20"/>
      <c r="R16" s="33"/>
      <c r="S16" s="2"/>
    </row>
    <row r="17" spans="1:19" ht="21" x14ac:dyDescent="0.25">
      <c r="A17" s="26">
        <v>46035</v>
      </c>
      <c r="B17" s="27" t="s">
        <v>15</v>
      </c>
      <c r="C17" s="28" t="s">
        <v>0</v>
      </c>
      <c r="D17" s="29">
        <v>92400</v>
      </c>
      <c r="E17" s="29">
        <v>598</v>
      </c>
      <c r="F17" s="29">
        <v>74</v>
      </c>
      <c r="G17" s="29">
        <v>12</v>
      </c>
      <c r="H17" s="29">
        <v>51</v>
      </c>
      <c r="I17" s="111" t="s">
        <v>133</v>
      </c>
      <c r="J17" s="21" t="s">
        <v>177</v>
      </c>
      <c r="K17" s="30">
        <f t="shared" si="1"/>
        <v>6.4718614718614715E-3</v>
      </c>
      <c r="L17" s="30">
        <f t="shared" si="2"/>
        <v>0.12374581939799331</v>
      </c>
      <c r="M17" s="25">
        <f t="shared" si="0"/>
        <v>9.0628853267570898E-3</v>
      </c>
      <c r="O17" s="115" t="s">
        <v>24</v>
      </c>
      <c r="P17" s="117">
        <f>MAX(K7:K37)</f>
        <v>3.6235448434169537E-2</v>
      </c>
      <c r="Q17" s="20"/>
      <c r="R17" s="33"/>
      <c r="S17" s="2"/>
    </row>
    <row r="18" spans="1:19" ht="21" x14ac:dyDescent="0.25">
      <c r="A18" s="26">
        <v>46034</v>
      </c>
      <c r="B18" s="27" t="s">
        <v>12</v>
      </c>
      <c r="C18" s="28" t="s">
        <v>211</v>
      </c>
      <c r="D18" s="29"/>
      <c r="E18" s="29">
        <v>526</v>
      </c>
      <c r="F18" s="29">
        <v>44</v>
      </c>
      <c r="G18" s="29">
        <v>11</v>
      </c>
      <c r="H18" s="29">
        <v>83</v>
      </c>
      <c r="I18" s="110" t="s">
        <v>171</v>
      </c>
      <c r="J18" s="21" t="s">
        <v>55</v>
      </c>
      <c r="K18" s="30" t="str">
        <f t="shared" si="1"/>
        <v/>
      </c>
      <c r="L18" s="30">
        <f t="shared" si="2"/>
        <v>8.3650190114068435E-2</v>
      </c>
      <c r="M18" s="25">
        <f t="shared" si="0"/>
        <v>8.1874229346485822E-3</v>
      </c>
      <c r="O18" s="115" t="s">
        <v>23</v>
      </c>
      <c r="P18" s="117">
        <f>MAX(L7:L37)</f>
        <v>0.1640926640926641</v>
      </c>
      <c r="Q18" s="20"/>
      <c r="R18" s="33"/>
      <c r="S18" s="2"/>
    </row>
    <row r="19" spans="1:19" ht="21" x14ac:dyDescent="0.25">
      <c r="A19" s="26">
        <v>46032</v>
      </c>
      <c r="B19" s="27" t="s">
        <v>4</v>
      </c>
      <c r="C19" s="28" t="s">
        <v>211</v>
      </c>
      <c r="D19" s="29"/>
      <c r="E19" s="29">
        <v>283</v>
      </c>
      <c r="F19" s="29">
        <v>20</v>
      </c>
      <c r="G19" s="29">
        <v>9</v>
      </c>
      <c r="H19" s="29">
        <v>15</v>
      </c>
      <c r="I19" s="110" t="s">
        <v>171</v>
      </c>
      <c r="J19" s="28" t="s">
        <v>56</v>
      </c>
      <c r="K19" s="30" t="str">
        <f t="shared" si="1"/>
        <v/>
      </c>
      <c r="L19" s="30">
        <f t="shared" si="2"/>
        <v>7.0671378091872794E-2</v>
      </c>
      <c r="M19" s="25">
        <f t="shared" si="0"/>
        <v>4.0320591861898892E-3</v>
      </c>
      <c r="O19" s="115" t="s">
        <v>120</v>
      </c>
      <c r="P19" s="118">
        <f>MAX(M7:M37)</f>
        <v>0.21691738594327989</v>
      </c>
      <c r="Q19" s="20"/>
      <c r="R19" s="33"/>
      <c r="S19" s="2"/>
    </row>
    <row r="20" spans="1:19" ht="21" x14ac:dyDescent="0.25">
      <c r="A20" s="26">
        <v>46031</v>
      </c>
      <c r="B20" s="27" t="s">
        <v>3</v>
      </c>
      <c r="C20" s="28" t="s">
        <v>211</v>
      </c>
      <c r="D20" s="29"/>
      <c r="E20" s="29">
        <v>846</v>
      </c>
      <c r="F20" s="29">
        <v>31</v>
      </c>
      <c r="G20" s="29">
        <v>19</v>
      </c>
      <c r="H20" s="29">
        <v>47</v>
      </c>
      <c r="I20" s="110" t="s">
        <v>171</v>
      </c>
      <c r="J20" s="21" t="s">
        <v>57</v>
      </c>
      <c r="K20" s="30" t="str">
        <f t="shared" si="1"/>
        <v/>
      </c>
      <c r="L20" s="30">
        <f t="shared" si="2"/>
        <v>3.664302600472813E-2</v>
      </c>
      <c r="M20" s="32">
        <f t="shared" si="0"/>
        <v>1.1627620221948212E-2</v>
      </c>
      <c r="O20" s="33"/>
      <c r="P20" s="33"/>
      <c r="Q20" s="20"/>
      <c r="R20" s="33"/>
      <c r="S20" s="2"/>
    </row>
    <row r="21" spans="1:19" ht="21" x14ac:dyDescent="0.25">
      <c r="A21" s="26">
        <v>46029</v>
      </c>
      <c r="B21" s="27" t="s">
        <v>21</v>
      </c>
      <c r="C21" s="28" t="s">
        <v>0</v>
      </c>
      <c r="D21" s="29">
        <v>145000</v>
      </c>
      <c r="E21" s="29">
        <v>357</v>
      </c>
      <c r="F21" s="29">
        <v>33</v>
      </c>
      <c r="G21" s="29">
        <v>15</v>
      </c>
      <c r="H21" s="29">
        <v>12</v>
      </c>
      <c r="I21" s="111" t="s">
        <v>133</v>
      </c>
      <c r="J21" s="21" t="s">
        <v>58</v>
      </c>
      <c r="K21" s="30">
        <f t="shared" si="1"/>
        <v>2.4620689655172412E-3</v>
      </c>
      <c r="L21" s="30">
        <f t="shared" si="2"/>
        <v>9.2436974789915971E-2</v>
      </c>
      <c r="M21" s="32">
        <f t="shared" si="0"/>
        <v>5.1418002466091248E-3</v>
      </c>
      <c r="O21" s="33"/>
      <c r="P21" s="33"/>
      <c r="Q21" s="20"/>
      <c r="R21" s="33"/>
      <c r="S21" s="2"/>
    </row>
    <row r="22" spans="1:19" ht="21" x14ac:dyDescent="0.25">
      <c r="A22" s="26">
        <v>46027</v>
      </c>
      <c r="B22" s="27" t="s">
        <v>12</v>
      </c>
      <c r="C22" s="28" t="s">
        <v>211</v>
      </c>
      <c r="D22" s="29"/>
      <c r="E22" s="29">
        <v>385</v>
      </c>
      <c r="F22" s="29">
        <v>43</v>
      </c>
      <c r="G22" s="29">
        <v>14</v>
      </c>
      <c r="H22" s="29">
        <v>43</v>
      </c>
      <c r="I22" s="94" t="s">
        <v>171</v>
      </c>
      <c r="J22" s="21" t="s">
        <v>59</v>
      </c>
      <c r="K22" s="30" t="str">
        <f t="shared" si="1"/>
        <v/>
      </c>
      <c r="L22" s="30">
        <f t="shared" si="2"/>
        <v>0.11168831168831168</v>
      </c>
      <c r="M22" s="32">
        <f t="shared" si="0"/>
        <v>5.9802712700369916E-3</v>
      </c>
      <c r="O22" s="119" t="s">
        <v>22</v>
      </c>
      <c r="P22" s="120">
        <f>AVERAGE(E7:E37)</f>
        <v>1255.1290322580646</v>
      </c>
      <c r="Q22" s="20"/>
      <c r="R22" s="33"/>
      <c r="S22" s="2"/>
    </row>
    <row r="23" spans="1:19" ht="21" x14ac:dyDescent="0.25">
      <c r="A23" s="26">
        <v>46025</v>
      </c>
      <c r="B23" s="27" t="s">
        <v>4</v>
      </c>
      <c r="C23" s="28" t="s">
        <v>1</v>
      </c>
      <c r="D23" s="29"/>
      <c r="E23" s="29">
        <v>451</v>
      </c>
      <c r="F23" s="29">
        <v>49</v>
      </c>
      <c r="G23" s="29">
        <v>8</v>
      </c>
      <c r="H23" s="29">
        <v>165</v>
      </c>
      <c r="I23" s="94" t="s">
        <v>171</v>
      </c>
      <c r="J23" s="21" t="s">
        <v>60</v>
      </c>
      <c r="K23" s="30" t="str">
        <f t="shared" si="1"/>
        <v/>
      </c>
      <c r="L23" s="30">
        <f t="shared" si="2"/>
        <v>0.10864745011086474</v>
      </c>
      <c r="M23" s="32">
        <f t="shared" si="0"/>
        <v>8.2983970406905055E-3</v>
      </c>
      <c r="O23" s="119" t="s">
        <v>20</v>
      </c>
      <c r="P23" s="120">
        <f>AVERAGE(D7:D37)</f>
        <v>152771.28571428571</v>
      </c>
      <c r="Q23" s="20"/>
      <c r="R23" s="33"/>
      <c r="S23" s="2"/>
    </row>
    <row r="24" spans="1:19" ht="21" x14ac:dyDescent="0.25">
      <c r="A24" s="156">
        <v>46023</v>
      </c>
      <c r="B24" s="157" t="s">
        <v>2</v>
      </c>
      <c r="C24" s="165" t="s">
        <v>1</v>
      </c>
      <c r="D24" s="158"/>
      <c r="E24" s="158">
        <v>1984</v>
      </c>
      <c r="F24" s="158">
        <v>132</v>
      </c>
      <c r="G24" s="158">
        <v>31</v>
      </c>
      <c r="H24" s="158">
        <v>285</v>
      </c>
      <c r="I24" s="158" t="s">
        <v>171</v>
      </c>
      <c r="J24" s="165" t="s">
        <v>265</v>
      </c>
      <c r="K24" s="166" t="str">
        <f t="shared" si="1"/>
        <v/>
      </c>
      <c r="L24" s="166">
        <f t="shared" si="2"/>
        <v>6.6532258064516125E-2</v>
      </c>
      <c r="M24" s="145">
        <f t="shared" si="0"/>
        <v>2.9987669543773118E-2</v>
      </c>
      <c r="O24" s="119" t="s">
        <v>19</v>
      </c>
      <c r="P24" s="120">
        <f>AVERAGE(F7:F37)</f>
        <v>96.612903225806448</v>
      </c>
      <c r="Q24" s="20"/>
      <c r="R24" s="33"/>
      <c r="S24" s="2"/>
    </row>
    <row r="25" spans="1:19" ht="21" x14ac:dyDescent="0.25">
      <c r="A25" s="26">
        <v>46020</v>
      </c>
      <c r="B25" s="27" t="s">
        <v>12</v>
      </c>
      <c r="C25" s="28" t="s">
        <v>211</v>
      </c>
      <c r="D25" s="29"/>
      <c r="E25" s="29">
        <v>294</v>
      </c>
      <c r="F25" s="29">
        <v>26</v>
      </c>
      <c r="G25" s="29">
        <v>4</v>
      </c>
      <c r="H25" s="29">
        <v>14</v>
      </c>
      <c r="I25" s="109" t="s">
        <v>168</v>
      </c>
      <c r="J25" s="21" t="s">
        <v>61</v>
      </c>
      <c r="K25" s="30" t="str">
        <f t="shared" si="1"/>
        <v/>
      </c>
      <c r="L25" s="30">
        <f t="shared" si="2"/>
        <v>8.8435374149659865E-2</v>
      </c>
      <c r="M25" s="32">
        <f t="shared" si="0"/>
        <v>4.1676942046855736E-3</v>
      </c>
      <c r="O25" s="119" t="s">
        <v>122</v>
      </c>
      <c r="P25" s="120">
        <f>AVERAGE(G7:G37)</f>
        <v>21.806451612903224</v>
      </c>
      <c r="Q25" s="20"/>
      <c r="R25" s="33"/>
      <c r="S25" s="2"/>
    </row>
    <row r="26" spans="1:19" ht="21" x14ac:dyDescent="0.25">
      <c r="A26" s="26">
        <v>46015</v>
      </c>
      <c r="B26" s="27" t="s">
        <v>21</v>
      </c>
      <c r="C26" s="28" t="s">
        <v>0</v>
      </c>
      <c r="D26" s="29">
        <v>21500</v>
      </c>
      <c r="E26" s="29">
        <v>722</v>
      </c>
      <c r="F26" s="29">
        <v>46</v>
      </c>
      <c r="G26" s="29">
        <v>28</v>
      </c>
      <c r="H26" s="29">
        <v>21</v>
      </c>
      <c r="I26" s="110" t="s">
        <v>171</v>
      </c>
      <c r="J26" s="21" t="s">
        <v>62</v>
      </c>
      <c r="K26" s="30">
        <f t="shared" si="1"/>
        <v>3.3581395348837209E-2</v>
      </c>
      <c r="L26" s="30">
        <f t="shared" si="2"/>
        <v>6.3711911357340723E-2</v>
      </c>
      <c r="M26" s="32">
        <f t="shared" si="0"/>
        <v>1.0073982737361282E-2</v>
      </c>
      <c r="O26" s="119" t="s">
        <v>80</v>
      </c>
      <c r="P26" s="120">
        <f>AVERAGE(H7:H37)</f>
        <v>183.64516129032259</v>
      </c>
      <c r="Q26" s="20"/>
      <c r="R26" s="33"/>
      <c r="S26" s="2"/>
    </row>
    <row r="27" spans="1:19" ht="21" x14ac:dyDescent="0.25">
      <c r="A27" s="26">
        <v>46013</v>
      </c>
      <c r="B27" s="27" t="s">
        <v>12</v>
      </c>
      <c r="C27" s="28" t="s">
        <v>211</v>
      </c>
      <c r="D27" s="29"/>
      <c r="E27" s="29">
        <v>233</v>
      </c>
      <c r="F27" s="29">
        <v>8</v>
      </c>
      <c r="G27" s="29">
        <v>4</v>
      </c>
      <c r="H27" s="29">
        <v>9</v>
      </c>
      <c r="I27" s="109" t="s">
        <v>168</v>
      </c>
      <c r="J27" s="21" t="s">
        <v>63</v>
      </c>
      <c r="K27" s="30" t="str">
        <f t="shared" si="1"/>
        <v/>
      </c>
      <c r="L27" s="30">
        <f t="shared" si="2"/>
        <v>3.4334763948497854E-2</v>
      </c>
      <c r="M27" s="32">
        <f t="shared" si="0"/>
        <v>3.1319358816276201E-3</v>
      </c>
      <c r="O27" s="119" t="s">
        <v>18</v>
      </c>
      <c r="P27" s="121">
        <f>AVERAGE(K7:K37)</f>
        <v>1.8344034210861063E-2</v>
      </c>
      <c r="Q27" s="20"/>
      <c r="R27" s="33"/>
      <c r="S27" s="2"/>
    </row>
    <row r="28" spans="1:19" ht="21" x14ac:dyDescent="0.25">
      <c r="A28" s="26">
        <v>46010</v>
      </c>
      <c r="B28" s="27" t="s">
        <v>3</v>
      </c>
      <c r="C28" s="28" t="s">
        <v>0</v>
      </c>
      <c r="D28" s="29">
        <v>10000</v>
      </c>
      <c r="E28" s="29">
        <v>245</v>
      </c>
      <c r="F28" s="29">
        <v>27</v>
      </c>
      <c r="G28" s="29">
        <v>9</v>
      </c>
      <c r="H28" s="29">
        <v>8</v>
      </c>
      <c r="I28" s="109" t="s">
        <v>168</v>
      </c>
      <c r="J28" s="21" t="s">
        <v>64</v>
      </c>
      <c r="K28" s="30">
        <f t="shared" si="1"/>
        <v>2.4500000000000001E-2</v>
      </c>
      <c r="L28" s="30">
        <f t="shared" si="2"/>
        <v>0.11020408163265306</v>
      </c>
      <c r="M28" s="32">
        <f t="shared" si="0"/>
        <v>3.563501849568434E-3</v>
      </c>
      <c r="O28" s="119" t="s">
        <v>17</v>
      </c>
      <c r="P28" s="121">
        <f>AVERAGE(L7:L37)</f>
        <v>8.5491749402820408E-2</v>
      </c>
      <c r="Q28" s="20"/>
      <c r="R28" s="33"/>
      <c r="S28" s="2"/>
    </row>
    <row r="29" spans="1:19" ht="21" x14ac:dyDescent="0.25">
      <c r="A29" s="156">
        <v>46008</v>
      </c>
      <c r="B29" s="157" t="s">
        <v>21</v>
      </c>
      <c r="C29" s="165" t="s">
        <v>211</v>
      </c>
      <c r="D29" s="158"/>
      <c r="E29" s="158">
        <v>1420</v>
      </c>
      <c r="F29" s="158">
        <v>209</v>
      </c>
      <c r="G29" s="158">
        <v>19</v>
      </c>
      <c r="H29" s="158">
        <v>190</v>
      </c>
      <c r="I29" s="160" t="s">
        <v>129</v>
      </c>
      <c r="J29" s="165" t="s">
        <v>65</v>
      </c>
      <c r="K29" s="166" t="str">
        <f t="shared" si="1"/>
        <v/>
      </c>
      <c r="L29" s="166">
        <f t="shared" si="2"/>
        <v>0.14718309859154929</v>
      </c>
      <c r="M29" s="145">
        <f t="shared" si="0"/>
        <v>2.2663378545006167E-2</v>
      </c>
      <c r="O29" s="119" t="s">
        <v>123</v>
      </c>
      <c r="P29" s="122">
        <f>AVERAGE(M7:M37)</f>
        <v>1.9200906885167655E-2</v>
      </c>
      <c r="Q29" s="20"/>
      <c r="R29" s="33"/>
      <c r="S29" s="2"/>
    </row>
    <row r="30" spans="1:19" ht="21" x14ac:dyDescent="0.25">
      <c r="A30" s="26">
        <v>46006</v>
      </c>
      <c r="B30" s="27" t="s">
        <v>12</v>
      </c>
      <c r="C30" s="28" t="s">
        <v>211</v>
      </c>
      <c r="D30" s="29"/>
      <c r="E30" s="29">
        <v>286</v>
      </c>
      <c r="F30" s="29">
        <v>17</v>
      </c>
      <c r="G30" s="29">
        <v>6</v>
      </c>
      <c r="H30" s="29">
        <v>19</v>
      </c>
      <c r="I30" s="94" t="s">
        <v>171</v>
      </c>
      <c r="J30" s="21" t="s">
        <v>66</v>
      </c>
      <c r="K30" s="30" t="str">
        <f t="shared" si="1"/>
        <v/>
      </c>
      <c r="L30" s="30">
        <f t="shared" si="2"/>
        <v>5.944055944055944E-2</v>
      </c>
      <c r="M30" s="25">
        <f t="shared" si="0"/>
        <v>4.0443896424167698E-3</v>
      </c>
      <c r="O30" s="33"/>
      <c r="P30" s="33"/>
      <c r="Q30" s="20"/>
      <c r="R30" s="33"/>
      <c r="S30" s="2"/>
    </row>
    <row r="31" spans="1:19" ht="21" x14ac:dyDescent="0.25">
      <c r="A31" s="26">
        <v>46002</v>
      </c>
      <c r="B31" s="27" t="s">
        <v>2</v>
      </c>
      <c r="C31" s="28" t="s">
        <v>211</v>
      </c>
      <c r="D31" s="29"/>
      <c r="E31" s="29">
        <v>765</v>
      </c>
      <c r="F31" s="29">
        <v>50</v>
      </c>
      <c r="G31" s="29">
        <v>14</v>
      </c>
      <c r="H31" s="29">
        <v>24</v>
      </c>
      <c r="I31" s="94" t="s">
        <v>171</v>
      </c>
      <c r="J31" s="21" t="s">
        <v>67</v>
      </c>
      <c r="K31" s="30" t="str">
        <f t="shared" si="1"/>
        <v/>
      </c>
      <c r="L31" s="30">
        <f t="shared" si="2"/>
        <v>6.535947712418301E-2</v>
      </c>
      <c r="M31" s="25">
        <f t="shared" si="0"/>
        <v>1.0517879161528977E-2</v>
      </c>
      <c r="O31" s="33"/>
      <c r="P31" s="33"/>
      <c r="Q31" s="20"/>
      <c r="R31" s="33"/>
      <c r="S31" s="2"/>
    </row>
    <row r="32" spans="1:19" ht="21" x14ac:dyDescent="0.25">
      <c r="A32" s="26">
        <v>45999</v>
      </c>
      <c r="B32" s="27" t="s">
        <v>12</v>
      </c>
      <c r="C32" s="28" t="s">
        <v>211</v>
      </c>
      <c r="D32" s="29"/>
      <c r="E32" s="29">
        <v>277</v>
      </c>
      <c r="F32" s="29">
        <v>24</v>
      </c>
      <c r="G32" s="29">
        <v>3</v>
      </c>
      <c r="H32" s="29">
        <v>6</v>
      </c>
      <c r="I32" s="99" t="s">
        <v>168</v>
      </c>
      <c r="J32" s="28" t="s">
        <v>68</v>
      </c>
      <c r="K32" s="30" t="str">
        <f t="shared" si="1"/>
        <v/>
      </c>
      <c r="L32" s="30">
        <f t="shared" si="2"/>
        <v>8.6642599277978335E-2</v>
      </c>
      <c r="M32" s="25">
        <f t="shared" si="0"/>
        <v>3.8224414303329223E-3</v>
      </c>
      <c r="O32" s="127" t="s">
        <v>16</v>
      </c>
      <c r="P32" s="128">
        <f>P22/B2</f>
        <v>1.5476313591344817E-2</v>
      </c>
      <c r="Q32" s="20"/>
      <c r="R32" s="33"/>
      <c r="S32" s="2"/>
    </row>
    <row r="33" spans="1:19" ht="21" x14ac:dyDescent="0.25">
      <c r="A33" s="26">
        <v>45989</v>
      </c>
      <c r="B33" s="27" t="s">
        <v>3</v>
      </c>
      <c r="C33" s="28" t="s">
        <v>211</v>
      </c>
      <c r="D33" s="29"/>
      <c r="E33" s="29">
        <v>383</v>
      </c>
      <c r="F33" s="29">
        <v>52</v>
      </c>
      <c r="G33" s="29">
        <v>6</v>
      </c>
      <c r="H33" s="29">
        <v>138</v>
      </c>
      <c r="I33" s="99" t="s">
        <v>168</v>
      </c>
      <c r="J33" s="21" t="s">
        <v>69</v>
      </c>
      <c r="K33" s="30" t="str">
        <f t="shared" si="1"/>
        <v/>
      </c>
      <c r="L33" s="30">
        <f t="shared" si="2"/>
        <v>0.13577023498694518</v>
      </c>
      <c r="M33" s="25">
        <f t="shared" si="0"/>
        <v>7.1393341553637486E-3</v>
      </c>
      <c r="O33" s="127" t="s">
        <v>14</v>
      </c>
      <c r="P33" s="128">
        <f>P23/B2</f>
        <v>1.8837396512242381</v>
      </c>
      <c r="Q33" s="20"/>
      <c r="R33" s="33"/>
      <c r="S33" s="2"/>
    </row>
    <row r="34" spans="1:19" ht="21" x14ac:dyDescent="0.25">
      <c r="A34" s="26">
        <v>45985</v>
      </c>
      <c r="B34" s="27" t="s">
        <v>12</v>
      </c>
      <c r="C34" s="28" t="s">
        <v>211</v>
      </c>
      <c r="D34" s="29"/>
      <c r="E34" s="29">
        <v>470</v>
      </c>
      <c r="F34" s="29">
        <v>30</v>
      </c>
      <c r="G34" s="29">
        <v>9</v>
      </c>
      <c r="H34" s="29">
        <v>33</v>
      </c>
      <c r="I34" s="99" t="s">
        <v>168</v>
      </c>
      <c r="J34" s="21" t="s">
        <v>70</v>
      </c>
      <c r="K34" s="30" t="str">
        <f t="shared" si="1"/>
        <v/>
      </c>
      <c r="L34" s="30">
        <f t="shared" si="2"/>
        <v>6.3829787234042548E-2</v>
      </c>
      <c r="M34" s="25">
        <f t="shared" si="0"/>
        <v>6.6831072749691739E-3</v>
      </c>
      <c r="O34" s="33"/>
      <c r="P34" s="33"/>
      <c r="Q34" s="20"/>
      <c r="R34" s="33"/>
      <c r="S34" s="2"/>
    </row>
    <row r="35" spans="1:19" ht="21" x14ac:dyDescent="0.25">
      <c r="A35" s="26">
        <v>45985</v>
      </c>
      <c r="B35" s="27" t="s">
        <v>12</v>
      </c>
      <c r="C35" s="28" t="s">
        <v>211</v>
      </c>
      <c r="D35" s="29"/>
      <c r="E35" s="29">
        <v>596</v>
      </c>
      <c r="F35" s="29">
        <v>24</v>
      </c>
      <c r="G35" s="29">
        <v>15</v>
      </c>
      <c r="H35" s="29">
        <v>16</v>
      </c>
      <c r="I35" s="99" t="s">
        <v>168</v>
      </c>
      <c r="J35" s="21" t="s">
        <v>71</v>
      </c>
      <c r="K35" s="30" t="str">
        <f t="shared" si="1"/>
        <v/>
      </c>
      <c r="L35" s="30">
        <f t="shared" si="2"/>
        <v>4.0268456375838924E-2</v>
      </c>
      <c r="M35" s="25">
        <f t="shared" si="0"/>
        <v>8.0271270036991367E-3</v>
      </c>
      <c r="O35" s="33"/>
      <c r="P35" s="33"/>
      <c r="Q35" s="20"/>
      <c r="R35" s="33"/>
      <c r="S35" s="2"/>
    </row>
    <row r="36" spans="1:19" ht="21" x14ac:dyDescent="0.25">
      <c r="A36" s="26">
        <v>45978</v>
      </c>
      <c r="B36" s="27" t="s">
        <v>12</v>
      </c>
      <c r="C36" s="28" t="s">
        <v>211</v>
      </c>
      <c r="D36" s="29"/>
      <c r="E36" s="29">
        <v>371</v>
      </c>
      <c r="F36" s="29">
        <v>47</v>
      </c>
      <c r="G36" s="29">
        <v>5</v>
      </c>
      <c r="H36" s="29">
        <v>28</v>
      </c>
      <c r="I36" s="99" t="s">
        <v>168</v>
      </c>
      <c r="J36" s="21" t="s">
        <v>72</v>
      </c>
      <c r="K36" s="30" t="str">
        <f t="shared" si="1"/>
        <v/>
      </c>
      <c r="L36" s="30">
        <f t="shared" si="2"/>
        <v>0.12668463611859837</v>
      </c>
      <c r="M36" s="25">
        <f t="shared" si="0"/>
        <v>5.5610357583230578E-3</v>
      </c>
      <c r="O36" s="125" t="s">
        <v>13</v>
      </c>
      <c r="P36" s="126"/>
      <c r="Q36" s="20"/>
      <c r="R36" s="33"/>
      <c r="S36" s="2"/>
    </row>
    <row r="37" spans="1:19" ht="21" x14ac:dyDescent="0.25">
      <c r="A37" s="26">
        <v>45973</v>
      </c>
      <c r="B37" s="27" t="s">
        <v>21</v>
      </c>
      <c r="C37" s="28" t="s">
        <v>211</v>
      </c>
      <c r="D37" s="29"/>
      <c r="E37" s="29">
        <v>657</v>
      </c>
      <c r="F37" s="29">
        <v>63</v>
      </c>
      <c r="G37" s="29">
        <v>10</v>
      </c>
      <c r="H37" s="29">
        <v>97</v>
      </c>
      <c r="I37" s="99" t="s">
        <v>168</v>
      </c>
      <c r="J37" s="21" t="s">
        <v>73</v>
      </c>
      <c r="K37" s="30" t="str">
        <f t="shared" si="1"/>
        <v/>
      </c>
      <c r="L37" s="30">
        <f t="shared" si="2"/>
        <v>9.5890410958904104E-2</v>
      </c>
      <c r="M37" s="25">
        <f t="shared" si="0"/>
        <v>1.0197287299630086E-2</v>
      </c>
      <c r="O37" s="123" t="s">
        <v>11</v>
      </c>
      <c r="P37" s="124">
        <f>COUNTIF(B6:B37, "Thursday")</f>
        <v>5</v>
      </c>
      <c r="Q37" s="20"/>
      <c r="R37" s="33"/>
      <c r="S37" s="2"/>
    </row>
    <row r="38" spans="1:19" ht="21" x14ac:dyDescent="0.25">
      <c r="A38" s="14"/>
      <c r="B38" s="5"/>
      <c r="C38" s="6"/>
      <c r="D38" s="15"/>
      <c r="E38" s="15"/>
      <c r="F38" s="15"/>
      <c r="G38" s="15"/>
      <c r="H38" s="15"/>
      <c r="I38" s="15"/>
      <c r="J38" s="6"/>
      <c r="K38" s="16"/>
      <c r="L38" s="16"/>
      <c r="M38" s="13"/>
      <c r="O38" s="123" t="s">
        <v>10</v>
      </c>
      <c r="P38" s="124">
        <f>COUNTIF(B7:B37, "Wednesday")</f>
        <v>6</v>
      </c>
      <c r="Q38" s="20"/>
      <c r="R38" s="33"/>
      <c r="S38" s="2"/>
    </row>
    <row r="39" spans="1:19" ht="21" x14ac:dyDescent="0.25">
      <c r="A39" s="4"/>
      <c r="B39" s="5"/>
      <c r="C39" s="6"/>
      <c r="D39" s="7"/>
      <c r="E39" s="7"/>
      <c r="F39" s="7"/>
      <c r="G39" s="7"/>
      <c r="H39" s="7"/>
      <c r="I39" s="7"/>
      <c r="J39" s="8"/>
      <c r="K39" s="3"/>
      <c r="L39" s="3"/>
      <c r="O39" s="123" t="s">
        <v>9</v>
      </c>
      <c r="P39" s="124">
        <f>COUNTIF(B7:B37, "Tuesday")</f>
        <v>3</v>
      </c>
      <c r="Q39" s="20"/>
      <c r="R39" s="20"/>
      <c r="S39" s="2"/>
    </row>
    <row r="40" spans="1:19" ht="21" x14ac:dyDescent="0.25">
      <c r="A40" s="4"/>
      <c r="K40" s="3"/>
      <c r="L40" s="3"/>
      <c r="O40" s="123" t="s">
        <v>8</v>
      </c>
      <c r="P40" s="124">
        <f>COUNTIF(B7:B37, "Monday")</f>
        <v>11</v>
      </c>
      <c r="Q40" s="20"/>
      <c r="R40" s="20"/>
      <c r="S40" s="2"/>
    </row>
    <row r="41" spans="1:19" ht="21" x14ac:dyDescent="0.25">
      <c r="A41" s="4"/>
      <c r="K41" s="3"/>
      <c r="L41" s="3"/>
      <c r="O41" s="123" t="s">
        <v>7</v>
      </c>
      <c r="P41" s="124">
        <f>COUNTIF(B7:B37, "Sunday")</f>
        <v>0</v>
      </c>
      <c r="Q41" s="20"/>
      <c r="R41" s="20"/>
      <c r="S41" s="2"/>
    </row>
    <row r="42" spans="1:19" ht="21" x14ac:dyDescent="0.25">
      <c r="A42" s="4"/>
      <c r="L42" s="3"/>
      <c r="O42" s="123" t="s">
        <v>6</v>
      </c>
      <c r="P42" s="124">
        <f>COUNTIF(B7:B37, "Saturday")</f>
        <v>2</v>
      </c>
      <c r="Q42" s="20"/>
      <c r="R42" s="20"/>
      <c r="S42" s="2"/>
    </row>
    <row r="43" spans="1:19" ht="30" x14ac:dyDescent="0.3">
      <c r="A43" s="113"/>
      <c r="B43" s="131" t="s">
        <v>128</v>
      </c>
      <c r="C43" s="131" t="s">
        <v>121</v>
      </c>
      <c r="D43" s="37"/>
      <c r="K43" s="3"/>
      <c r="L43" s="3"/>
      <c r="O43" s="123" t="s">
        <v>5</v>
      </c>
      <c r="P43" s="124">
        <f>COUNTIF(B7:B37, "Friday")</f>
        <v>4</v>
      </c>
      <c r="Q43" s="20"/>
      <c r="R43" s="20"/>
      <c r="S43" s="2"/>
    </row>
    <row r="44" spans="1:19" ht="30" x14ac:dyDescent="0.3">
      <c r="A44" s="113"/>
      <c r="B44" s="38" t="s">
        <v>129</v>
      </c>
      <c r="C44" s="39">
        <v>9.7567817509247826E-2</v>
      </c>
      <c r="D44" s="37"/>
      <c r="K44" s="3"/>
      <c r="L44" s="3"/>
      <c r="O44" s="20"/>
      <c r="P44" s="20"/>
      <c r="Q44" s="20"/>
      <c r="R44" s="20"/>
      <c r="S44" s="2"/>
    </row>
    <row r="45" spans="1:19" ht="30" x14ac:dyDescent="0.3">
      <c r="A45" s="113"/>
      <c r="B45" s="38" t="s">
        <v>168</v>
      </c>
      <c r="C45" s="39">
        <v>6.1784393165404267E-3</v>
      </c>
      <c r="D45" s="37"/>
      <c r="F45" s="7"/>
      <c r="G45" s="7"/>
      <c r="K45" s="3"/>
      <c r="L45" s="3"/>
      <c r="N45" s="12"/>
      <c r="O45" s="33"/>
      <c r="P45" s="20"/>
      <c r="Q45" s="20"/>
      <c r="R45" s="20"/>
    </row>
    <row r="46" spans="1:19" ht="30" x14ac:dyDescent="0.3">
      <c r="A46" s="113"/>
      <c r="B46" s="38" t="s">
        <v>171</v>
      </c>
      <c r="C46" s="39">
        <v>9.5733662145499367E-3</v>
      </c>
      <c r="D46" s="37"/>
      <c r="F46" s="7"/>
      <c r="G46" s="7"/>
      <c r="K46" s="3"/>
      <c r="L46" s="3"/>
      <c r="O46" s="20"/>
      <c r="P46" s="20"/>
      <c r="Q46" s="20"/>
      <c r="R46" s="20"/>
    </row>
    <row r="47" spans="1:19" ht="30" x14ac:dyDescent="0.3">
      <c r="A47" s="113"/>
      <c r="B47" s="38" t="s">
        <v>133</v>
      </c>
      <c r="C47" s="39">
        <v>7.1023427866831069E-3</v>
      </c>
      <c r="D47" s="37"/>
      <c r="F47" s="7"/>
      <c r="G47" s="7"/>
      <c r="K47" s="3"/>
      <c r="L47" s="3"/>
      <c r="O47" s="20"/>
      <c r="P47" s="20"/>
      <c r="Q47" s="20"/>
      <c r="R47" s="20"/>
    </row>
    <row r="48" spans="1:19" ht="30" x14ac:dyDescent="0.3">
      <c r="A48" s="113"/>
      <c r="B48" s="38" t="s">
        <v>135</v>
      </c>
      <c r="C48" s="39">
        <v>8.5203452527743521E-3</v>
      </c>
      <c r="D48" s="37"/>
      <c r="E48" s="23"/>
      <c r="F48" s="7"/>
      <c r="G48" s="7"/>
      <c r="K48" s="3"/>
      <c r="L48" s="3"/>
      <c r="O48" s="20"/>
      <c r="P48" s="20"/>
      <c r="Q48" s="20"/>
      <c r="R48" s="20"/>
    </row>
    <row r="49" spans="1:15" ht="31" x14ac:dyDescent="0.35">
      <c r="A49" s="113"/>
      <c r="B49" s="132" t="s">
        <v>77</v>
      </c>
      <c r="C49" s="133">
        <v>1.9200906885167655E-2</v>
      </c>
      <c r="D49" s="37"/>
      <c r="E49" s="24"/>
      <c r="F49" s="7"/>
      <c r="G49" s="7"/>
      <c r="K49" s="3"/>
      <c r="L49" s="3"/>
    </row>
    <row r="50" spans="1:15" ht="31" x14ac:dyDescent="0.35">
      <c r="A50" s="114"/>
      <c r="D50" s="37"/>
      <c r="E50" s="24"/>
      <c r="F50" s="8"/>
      <c r="G50" s="8"/>
      <c r="K50" s="3"/>
      <c r="L50" s="3"/>
    </row>
    <row r="51" spans="1:15" ht="31" x14ac:dyDescent="0.35">
      <c r="A51" s="8"/>
      <c r="E51" s="24"/>
      <c r="F51" s="8"/>
      <c r="G51" s="8"/>
      <c r="K51" s="3"/>
      <c r="L51" s="3"/>
    </row>
    <row r="52" spans="1:15" ht="31" x14ac:dyDescent="0.35">
      <c r="E52" s="24"/>
      <c r="O52" s="9"/>
    </row>
    <row r="53" spans="1:15" ht="31" x14ac:dyDescent="0.35">
      <c r="A53" s="10"/>
      <c r="E53" s="24"/>
    </row>
    <row r="54" spans="1:15" ht="31" x14ac:dyDescent="0.35">
      <c r="E54" s="24"/>
    </row>
    <row r="55" spans="1:15" ht="31" x14ac:dyDescent="0.35">
      <c r="E55" s="24"/>
      <c r="K55"/>
      <c r="L55"/>
    </row>
    <row r="56" spans="1:15" x14ac:dyDescent="0.2">
      <c r="K56"/>
      <c r="L56"/>
    </row>
    <row r="57" spans="1:15" x14ac:dyDescent="0.2">
      <c r="K57"/>
      <c r="L57"/>
    </row>
    <row r="58" spans="1:15" x14ac:dyDescent="0.2">
      <c r="K58"/>
      <c r="L58"/>
    </row>
    <row r="59" spans="1:15" x14ac:dyDescent="0.2">
      <c r="K59"/>
      <c r="L59"/>
    </row>
    <row r="60" spans="1:15" x14ac:dyDescent="0.2">
      <c r="K60"/>
      <c r="L60"/>
    </row>
    <row r="61" spans="1:15" x14ac:dyDescent="0.2">
      <c r="K61"/>
      <c r="L61"/>
    </row>
    <row r="62" spans="1:15" x14ac:dyDescent="0.2">
      <c r="K62"/>
      <c r="L62"/>
    </row>
    <row r="63" spans="1:15" x14ac:dyDescent="0.2">
      <c r="K63"/>
      <c r="L63"/>
    </row>
    <row r="64" spans="1:15" x14ac:dyDescent="0.2">
      <c r="K64"/>
      <c r="L64"/>
    </row>
    <row r="65" spans="11:12" x14ac:dyDescent="0.2">
      <c r="K65"/>
      <c r="L65"/>
    </row>
    <row r="66" spans="11:12" x14ac:dyDescent="0.2">
      <c r="K66"/>
      <c r="L66"/>
    </row>
    <row r="67" spans="11:12" x14ac:dyDescent="0.2">
      <c r="K67"/>
      <c r="L67"/>
    </row>
    <row r="68" spans="11:12" x14ac:dyDescent="0.2">
      <c r="K68"/>
      <c r="L68"/>
    </row>
    <row r="82" spans="2:5" ht="31" x14ac:dyDescent="0.35">
      <c r="B82" s="24"/>
      <c r="C82" s="24"/>
      <c r="D82" s="24"/>
      <c r="E82" s="24"/>
    </row>
    <row r="83" spans="2:5" ht="31" x14ac:dyDescent="0.35">
      <c r="B83" s="24"/>
      <c r="C83" s="24"/>
      <c r="D83" s="24"/>
      <c r="E83" s="24"/>
    </row>
    <row r="84" spans="2:5" ht="31" x14ac:dyDescent="0.35">
      <c r="B84" s="24"/>
      <c r="C84" s="24"/>
      <c r="D84" s="24"/>
      <c r="E84" s="24"/>
    </row>
    <row r="85" spans="2:5" ht="31" x14ac:dyDescent="0.35">
      <c r="B85" s="24"/>
      <c r="C85" s="24"/>
      <c r="D85" s="24"/>
      <c r="E85" s="24"/>
    </row>
  </sheetData>
  <conditionalFormatting sqref="M7:M37">
    <cfRule type="top10" dxfId="13" priority="1" rank="1"/>
    <cfRule type="top10" dxfId="12" priority="2" stopIfTrue="1" rank="5"/>
  </conditionalFormatting>
  <dataValidations count="1">
    <dataValidation type="list" allowBlank="1" showInputMessage="1" showErrorMessage="1" sqref="I7:I37" xr:uid="{A50DBDA6-8E1C-1F42-BB52-009441EE2807}">
      <formula1>"Announcement, Promotional, Trend, Educational, Teaser"</formula1>
    </dataValidation>
  </dataValidation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1307-26B1-7045-AE80-72370019846A}">
  <dimension ref="A1:R85"/>
  <sheetViews>
    <sheetView topLeftCell="C1" zoomScale="63" zoomScaleNormal="75" workbookViewId="0"/>
  </sheetViews>
  <sheetFormatPr baseColWidth="10" defaultRowHeight="16" x14ac:dyDescent="0.2"/>
  <cols>
    <col min="1" max="1" width="36.5" bestFit="1" customWidth="1"/>
    <col min="2" max="2" width="39.33203125" bestFit="1" customWidth="1"/>
    <col min="3" max="3" width="56.1640625" bestFit="1" customWidth="1"/>
    <col min="4" max="4" width="48.1640625" bestFit="1" customWidth="1"/>
    <col min="5" max="5" width="58.1640625" bestFit="1" customWidth="1"/>
    <col min="6" max="6" width="31.1640625" bestFit="1" customWidth="1"/>
    <col min="7" max="7" width="15.83203125" bestFit="1" customWidth="1"/>
    <col min="8" max="8" width="27.1640625" bestFit="1" customWidth="1"/>
    <col min="9" max="9" width="132.33203125" bestFit="1" customWidth="1"/>
    <col min="10" max="10" width="24.1640625" bestFit="1" customWidth="1"/>
    <col min="11" max="11" width="30.6640625" bestFit="1" customWidth="1"/>
    <col min="12" max="12" width="24.5" bestFit="1" customWidth="1"/>
    <col min="14" max="14" width="66.83203125" customWidth="1"/>
    <col min="15" max="15" width="15.33203125" bestFit="1" customWidth="1"/>
    <col min="17" max="17" width="15.5" customWidth="1"/>
  </cols>
  <sheetData>
    <row r="1" spans="1:18" ht="28" x14ac:dyDescent="0.3">
      <c r="A1" s="17" t="s">
        <v>84</v>
      </c>
      <c r="B1" s="315" t="s">
        <v>42</v>
      </c>
    </row>
    <row r="2" spans="1:18" ht="28" x14ac:dyDescent="0.3">
      <c r="A2" s="316" t="s">
        <v>40</v>
      </c>
      <c r="B2" s="319">
        <v>39300</v>
      </c>
    </row>
    <row r="3" spans="1:18" ht="28" x14ac:dyDescent="0.3">
      <c r="A3" s="318" t="s">
        <v>39</v>
      </c>
      <c r="B3" s="318">
        <v>2</v>
      </c>
    </row>
    <row r="4" spans="1:18" ht="28" x14ac:dyDescent="0.3">
      <c r="A4" s="318" t="s">
        <v>38</v>
      </c>
      <c r="B4" s="318">
        <v>37</v>
      </c>
      <c r="M4" s="33"/>
      <c r="N4" s="33"/>
      <c r="O4" s="33"/>
      <c r="P4" s="33"/>
      <c r="Q4" s="33"/>
      <c r="R4" s="33"/>
    </row>
    <row r="5" spans="1:18" ht="20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20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20" x14ac:dyDescent="0.2">
      <c r="A7" s="192" t="s">
        <v>37</v>
      </c>
      <c r="B7" s="192" t="s">
        <v>36</v>
      </c>
      <c r="C7" s="192" t="s">
        <v>34</v>
      </c>
      <c r="D7" s="192" t="s">
        <v>33</v>
      </c>
      <c r="E7" s="192" t="s">
        <v>32</v>
      </c>
      <c r="F7" s="192" t="s">
        <v>87</v>
      </c>
      <c r="G7" s="192" t="s">
        <v>86</v>
      </c>
      <c r="H7" s="192" t="s">
        <v>128</v>
      </c>
      <c r="I7" s="192" t="s">
        <v>31</v>
      </c>
      <c r="J7" s="192" t="s">
        <v>30</v>
      </c>
      <c r="K7" s="192" t="s">
        <v>29</v>
      </c>
      <c r="L7" s="192" t="s">
        <v>74</v>
      </c>
      <c r="M7" s="33"/>
      <c r="N7" s="195" t="s">
        <v>28</v>
      </c>
      <c r="O7" s="33"/>
      <c r="P7" s="33"/>
      <c r="Q7" s="33"/>
      <c r="R7" s="33"/>
    </row>
    <row r="8" spans="1:18" ht="20" x14ac:dyDescent="0.2">
      <c r="A8" s="156">
        <v>46057</v>
      </c>
      <c r="B8" s="157" t="str">
        <f t="shared" ref="B8:B37" si="0">TEXT(A8,"dddd")</f>
        <v>Wednesday</v>
      </c>
      <c r="C8" s="158">
        <v>10000</v>
      </c>
      <c r="D8" s="158">
        <v>404</v>
      </c>
      <c r="E8" s="158">
        <v>55</v>
      </c>
      <c r="F8" s="158">
        <v>31</v>
      </c>
      <c r="G8" s="158">
        <v>21</v>
      </c>
      <c r="H8" s="170" t="s">
        <v>129</v>
      </c>
      <c r="I8" s="165" t="s">
        <v>85</v>
      </c>
      <c r="J8" s="166">
        <f>D8/C8</f>
        <v>4.0399999999999998E-2</v>
      </c>
      <c r="K8" s="166">
        <f>E8/D8</f>
        <v>0.13613861386138615</v>
      </c>
      <c r="L8" s="145">
        <f>(D8+E8+F8+G8)/C8</f>
        <v>5.11E-2</v>
      </c>
      <c r="M8" s="33"/>
      <c r="N8" s="34"/>
      <c r="O8" s="33"/>
      <c r="P8" s="33"/>
      <c r="Q8" s="33"/>
      <c r="R8" s="33"/>
    </row>
    <row r="9" spans="1:18" ht="20" x14ac:dyDescent="0.2">
      <c r="A9" s="41">
        <v>45933</v>
      </c>
      <c r="B9" s="42" t="str">
        <f t="shared" si="0"/>
        <v>Friday</v>
      </c>
      <c r="C9" s="43">
        <v>36500</v>
      </c>
      <c r="D9" s="43">
        <v>584</v>
      </c>
      <c r="E9" s="43">
        <v>139</v>
      </c>
      <c r="F9" s="43">
        <v>177</v>
      </c>
      <c r="G9" s="43">
        <v>22</v>
      </c>
      <c r="H9" s="44" t="s">
        <v>130</v>
      </c>
      <c r="I9" s="43" t="s">
        <v>88</v>
      </c>
      <c r="J9" s="45">
        <f t="shared" ref="J9:J37" si="1">D9/C9</f>
        <v>1.6E-2</v>
      </c>
      <c r="K9" s="45">
        <f t="shared" ref="K9:K37" si="2">E9/D9</f>
        <v>0.23801369863013699</v>
      </c>
      <c r="L9" s="25">
        <f t="shared" ref="L9:L37" si="3">(D9+E9+F9+G9)/C9</f>
        <v>2.5260273972602741E-2</v>
      </c>
      <c r="M9" s="33"/>
      <c r="N9" s="130" t="s">
        <v>75</v>
      </c>
      <c r="O9" s="130"/>
      <c r="P9" s="130"/>
      <c r="Q9" s="130"/>
      <c r="R9" s="33"/>
    </row>
    <row r="10" spans="1:18" ht="20" x14ac:dyDescent="0.2">
      <c r="A10" s="41">
        <v>45933</v>
      </c>
      <c r="B10" s="42" t="str">
        <f t="shared" si="0"/>
        <v>Friday</v>
      </c>
      <c r="C10" s="43">
        <v>24900</v>
      </c>
      <c r="D10" s="43">
        <v>247</v>
      </c>
      <c r="E10" s="43">
        <v>30</v>
      </c>
      <c r="F10" s="43">
        <v>67</v>
      </c>
      <c r="G10" s="43">
        <v>8</v>
      </c>
      <c r="H10" s="46" t="s">
        <v>130</v>
      </c>
      <c r="I10" s="21" t="s">
        <v>89</v>
      </c>
      <c r="J10" s="45">
        <f t="shared" si="1"/>
        <v>9.9196787148594385E-3</v>
      </c>
      <c r="K10" s="45">
        <f t="shared" si="2"/>
        <v>0.1214574898785425</v>
      </c>
      <c r="L10" s="25">
        <f t="shared" si="3"/>
        <v>1.4136546184738957E-2</v>
      </c>
      <c r="M10" s="33"/>
      <c r="N10" s="129" t="s">
        <v>76</v>
      </c>
      <c r="O10" s="129"/>
      <c r="P10" s="129"/>
      <c r="Q10" s="129"/>
      <c r="R10" s="33"/>
    </row>
    <row r="11" spans="1:18" ht="20" x14ac:dyDescent="0.2">
      <c r="A11" s="41">
        <v>45897</v>
      </c>
      <c r="B11" s="42" t="str">
        <f t="shared" si="0"/>
        <v>Thursday</v>
      </c>
      <c r="C11" s="43">
        <v>32000</v>
      </c>
      <c r="D11" s="43">
        <v>503</v>
      </c>
      <c r="E11" s="43">
        <v>29</v>
      </c>
      <c r="F11" s="43">
        <v>177</v>
      </c>
      <c r="G11" s="43">
        <v>18</v>
      </c>
      <c r="H11" s="46" t="s">
        <v>130</v>
      </c>
      <c r="I11" s="21" t="s">
        <v>90</v>
      </c>
      <c r="J11" s="45">
        <f t="shared" si="1"/>
        <v>1.571875E-2</v>
      </c>
      <c r="K11" s="45">
        <f t="shared" si="2"/>
        <v>5.7654075546719682E-2</v>
      </c>
      <c r="L11" s="25">
        <f t="shared" si="3"/>
        <v>2.2718749999999999E-2</v>
      </c>
      <c r="M11" s="33"/>
      <c r="N11" s="33"/>
      <c r="O11" s="33"/>
      <c r="P11" s="33"/>
      <c r="Q11" s="33"/>
      <c r="R11" s="33"/>
    </row>
    <row r="12" spans="1:18" ht="20" x14ac:dyDescent="0.2">
      <c r="A12" s="41">
        <v>45891</v>
      </c>
      <c r="B12" s="42" t="str">
        <f t="shared" si="0"/>
        <v>Friday</v>
      </c>
      <c r="C12" s="43">
        <v>44200</v>
      </c>
      <c r="D12" s="43">
        <v>543</v>
      </c>
      <c r="E12" s="43">
        <v>41</v>
      </c>
      <c r="F12" s="43">
        <v>182</v>
      </c>
      <c r="G12" s="43">
        <v>31</v>
      </c>
      <c r="H12" s="47" t="s">
        <v>131</v>
      </c>
      <c r="I12" s="21" t="s">
        <v>91</v>
      </c>
      <c r="J12" s="45">
        <f t="shared" si="1"/>
        <v>1.2285067873303168E-2</v>
      </c>
      <c r="K12" s="45">
        <f t="shared" si="2"/>
        <v>7.550644567219153E-2</v>
      </c>
      <c r="L12" s="25">
        <f t="shared" si="3"/>
        <v>1.8031674208144798E-2</v>
      </c>
      <c r="M12" s="33"/>
      <c r="N12" s="33"/>
      <c r="O12" s="33"/>
      <c r="P12" s="33"/>
      <c r="Q12" s="33"/>
      <c r="R12" s="33"/>
    </row>
    <row r="13" spans="1:18" ht="20" x14ac:dyDescent="0.2">
      <c r="A13" s="41">
        <v>45876</v>
      </c>
      <c r="B13" s="42" t="str">
        <f t="shared" si="0"/>
        <v>Thursday</v>
      </c>
      <c r="C13" s="43">
        <v>338000</v>
      </c>
      <c r="D13" s="43">
        <v>832</v>
      </c>
      <c r="E13" s="43">
        <v>33</v>
      </c>
      <c r="F13" s="43">
        <v>188</v>
      </c>
      <c r="G13" s="43">
        <v>38</v>
      </c>
      <c r="H13" s="46" t="s">
        <v>130</v>
      </c>
      <c r="I13" s="21" t="s">
        <v>92</v>
      </c>
      <c r="J13" s="45">
        <f t="shared" si="1"/>
        <v>2.4615384615384616E-3</v>
      </c>
      <c r="K13" s="45">
        <f t="shared" si="2"/>
        <v>3.9663461538461536E-2</v>
      </c>
      <c r="L13" s="25">
        <f t="shared" si="3"/>
        <v>3.2278106508875741E-3</v>
      </c>
      <c r="M13" s="33"/>
      <c r="N13" s="115" t="s">
        <v>83</v>
      </c>
      <c r="O13" s="134">
        <f>MAX(D8:D37)</f>
        <v>7378</v>
      </c>
      <c r="P13" s="33"/>
      <c r="Q13" s="33"/>
      <c r="R13" s="33"/>
    </row>
    <row r="14" spans="1:18" ht="20" x14ac:dyDescent="0.2">
      <c r="A14" s="41">
        <v>45854</v>
      </c>
      <c r="B14" s="42" t="str">
        <f t="shared" si="0"/>
        <v>Wednesday</v>
      </c>
      <c r="C14" s="43">
        <v>25900</v>
      </c>
      <c r="D14" s="43">
        <v>241</v>
      </c>
      <c r="E14" s="43">
        <v>24</v>
      </c>
      <c r="F14" s="43">
        <v>52</v>
      </c>
      <c r="G14" s="43">
        <v>4</v>
      </c>
      <c r="H14" s="40" t="s">
        <v>129</v>
      </c>
      <c r="I14" s="21" t="s">
        <v>93</v>
      </c>
      <c r="J14" s="45">
        <f t="shared" si="1"/>
        <v>9.3050193050193044E-3</v>
      </c>
      <c r="K14" s="45">
        <f t="shared" si="2"/>
        <v>9.9585062240663894E-2</v>
      </c>
      <c r="L14" s="25">
        <f t="shared" si="3"/>
        <v>1.2393822393822394E-2</v>
      </c>
      <c r="M14" s="33"/>
      <c r="N14" s="115" t="s">
        <v>26</v>
      </c>
      <c r="O14" s="134">
        <f>MAX(C8:C37)</f>
        <v>7200000</v>
      </c>
      <c r="P14" s="33"/>
      <c r="Q14" s="33"/>
      <c r="R14" s="33"/>
    </row>
    <row r="15" spans="1:18" ht="20" x14ac:dyDescent="0.2">
      <c r="A15" s="41">
        <v>45854</v>
      </c>
      <c r="B15" s="42" t="str">
        <f t="shared" si="0"/>
        <v>Wednesday</v>
      </c>
      <c r="C15" s="43">
        <v>1400000</v>
      </c>
      <c r="D15" s="43">
        <v>1966</v>
      </c>
      <c r="E15" s="43">
        <v>64</v>
      </c>
      <c r="F15" s="43">
        <v>208</v>
      </c>
      <c r="G15" s="43">
        <v>50</v>
      </c>
      <c r="H15" s="48" t="s">
        <v>132</v>
      </c>
      <c r="I15" s="21" t="s">
        <v>94</v>
      </c>
      <c r="J15" s="45">
        <f t="shared" si="1"/>
        <v>1.4042857142857143E-3</v>
      </c>
      <c r="K15" s="45">
        <f t="shared" si="2"/>
        <v>3.2553407934893183E-2</v>
      </c>
      <c r="L15" s="25">
        <f t="shared" si="3"/>
        <v>1.6342857142857142E-3</v>
      </c>
      <c r="M15" s="33"/>
      <c r="N15" s="115" t="s">
        <v>25</v>
      </c>
      <c r="O15" s="134">
        <f>MAX(E8:E37)</f>
        <v>139</v>
      </c>
      <c r="P15" s="33"/>
      <c r="Q15" s="33"/>
      <c r="R15" s="33"/>
    </row>
    <row r="16" spans="1:18" ht="20" x14ac:dyDescent="0.2">
      <c r="A16" s="156">
        <v>45744</v>
      </c>
      <c r="B16" s="157" t="str">
        <f t="shared" si="0"/>
        <v>Friday</v>
      </c>
      <c r="C16" s="158">
        <v>36900</v>
      </c>
      <c r="D16" s="158">
        <v>1109</v>
      </c>
      <c r="E16" s="158">
        <v>36</v>
      </c>
      <c r="F16" s="158">
        <v>180</v>
      </c>
      <c r="G16" s="158">
        <v>28</v>
      </c>
      <c r="H16" s="159" t="s">
        <v>131</v>
      </c>
      <c r="I16" s="165" t="s">
        <v>95</v>
      </c>
      <c r="J16" s="166">
        <f t="shared" si="1"/>
        <v>3.0054200542005419E-2</v>
      </c>
      <c r="K16" s="166">
        <f t="shared" si="2"/>
        <v>3.2461677186654644E-2</v>
      </c>
      <c r="L16" s="145">
        <f t="shared" si="3"/>
        <v>3.6666666666666667E-2</v>
      </c>
      <c r="M16" s="33"/>
      <c r="N16" s="115" t="s">
        <v>117</v>
      </c>
      <c r="O16" s="134">
        <f>MAX(F8:F37)</f>
        <v>1347</v>
      </c>
      <c r="P16" s="33"/>
      <c r="Q16" s="33"/>
      <c r="R16" s="33"/>
    </row>
    <row r="17" spans="1:18" ht="20" x14ac:dyDescent="0.2">
      <c r="A17" s="156">
        <v>45743</v>
      </c>
      <c r="B17" s="157" t="str">
        <f t="shared" si="0"/>
        <v>Thursday</v>
      </c>
      <c r="C17" s="158">
        <v>137100</v>
      </c>
      <c r="D17" s="158">
        <v>5185</v>
      </c>
      <c r="E17" s="158">
        <v>110</v>
      </c>
      <c r="F17" s="158">
        <v>332</v>
      </c>
      <c r="G17" s="158">
        <v>208</v>
      </c>
      <c r="H17" s="160" t="s">
        <v>132</v>
      </c>
      <c r="I17" s="165" t="s">
        <v>96</v>
      </c>
      <c r="J17" s="166">
        <f t="shared" si="1"/>
        <v>3.7819110138584973E-2</v>
      </c>
      <c r="K17" s="166">
        <f t="shared" si="2"/>
        <v>2.1215043394406944E-2</v>
      </c>
      <c r="L17" s="167">
        <f t="shared" si="3"/>
        <v>4.2560175054704594E-2</v>
      </c>
      <c r="M17" s="33"/>
      <c r="N17" s="115" t="s">
        <v>82</v>
      </c>
      <c r="O17" s="135">
        <f>MAX(G8:G37)</f>
        <v>300</v>
      </c>
      <c r="P17" s="33"/>
      <c r="Q17" s="33"/>
      <c r="R17" s="33"/>
    </row>
    <row r="18" spans="1:18" ht="20" x14ac:dyDescent="0.2">
      <c r="A18" s="41">
        <v>45720</v>
      </c>
      <c r="B18" s="42" t="str">
        <f t="shared" si="0"/>
        <v>Tuesday</v>
      </c>
      <c r="C18" s="49">
        <v>39300</v>
      </c>
      <c r="D18" s="43">
        <v>632</v>
      </c>
      <c r="E18" s="43">
        <v>56</v>
      </c>
      <c r="F18" s="43">
        <v>266</v>
      </c>
      <c r="G18" s="43">
        <v>28</v>
      </c>
      <c r="H18" s="50" t="s">
        <v>133</v>
      </c>
      <c r="I18" s="21" t="s">
        <v>97</v>
      </c>
      <c r="J18" s="45">
        <f t="shared" si="1"/>
        <v>1.6081424936386767E-2</v>
      </c>
      <c r="K18" s="45">
        <f t="shared" si="2"/>
        <v>8.8607594936708861E-2</v>
      </c>
      <c r="L18" s="25">
        <f t="shared" si="3"/>
        <v>2.4987277353689566E-2</v>
      </c>
      <c r="M18" s="33"/>
      <c r="N18" s="115" t="s">
        <v>81</v>
      </c>
      <c r="O18" s="136">
        <f>MAX(J8:J37)</f>
        <v>9.3281249999999996E-2</v>
      </c>
      <c r="P18" s="33"/>
      <c r="Q18" s="33"/>
      <c r="R18" s="33"/>
    </row>
    <row r="19" spans="1:18" ht="20" x14ac:dyDescent="0.2">
      <c r="A19" s="41">
        <v>45714</v>
      </c>
      <c r="B19" s="42" t="str">
        <f t="shared" si="0"/>
        <v>Wednesday</v>
      </c>
      <c r="C19" s="43">
        <v>272200</v>
      </c>
      <c r="D19" s="43">
        <v>1492</v>
      </c>
      <c r="E19" s="43">
        <v>37</v>
      </c>
      <c r="F19" s="43">
        <v>701</v>
      </c>
      <c r="G19" s="43">
        <v>78</v>
      </c>
      <c r="H19" s="51" t="s">
        <v>134</v>
      </c>
      <c r="I19" s="21" t="s">
        <v>98</v>
      </c>
      <c r="J19" s="45">
        <f t="shared" si="1"/>
        <v>5.4812637766348277E-3</v>
      </c>
      <c r="K19" s="45">
        <f t="shared" si="2"/>
        <v>2.4798927613941018E-2</v>
      </c>
      <c r="L19" s="25">
        <f t="shared" si="3"/>
        <v>8.4790595150624534E-3</v>
      </c>
      <c r="M19" s="33"/>
      <c r="N19" s="115" t="s">
        <v>23</v>
      </c>
      <c r="O19" s="137">
        <f>MAX(K8:K37)</f>
        <v>0.23801369863013699</v>
      </c>
      <c r="P19" s="33"/>
      <c r="Q19" s="33"/>
      <c r="R19" s="33"/>
    </row>
    <row r="20" spans="1:18" ht="20" x14ac:dyDescent="0.2">
      <c r="A20" s="41">
        <v>45714</v>
      </c>
      <c r="B20" s="42" t="str">
        <f t="shared" si="0"/>
        <v>Wednesday</v>
      </c>
      <c r="C20" s="43">
        <v>51500</v>
      </c>
      <c r="D20" s="43">
        <v>420</v>
      </c>
      <c r="E20" s="43">
        <v>17</v>
      </c>
      <c r="F20" s="43">
        <v>184</v>
      </c>
      <c r="G20" s="43">
        <v>20</v>
      </c>
      <c r="H20" s="52" t="s">
        <v>134</v>
      </c>
      <c r="I20" s="21" t="s">
        <v>99</v>
      </c>
      <c r="J20" s="45">
        <f t="shared" si="1"/>
        <v>8.1553398058252426E-3</v>
      </c>
      <c r="K20" s="45">
        <f t="shared" si="2"/>
        <v>4.0476190476190478E-2</v>
      </c>
      <c r="L20" s="25">
        <f t="shared" si="3"/>
        <v>1.2446601941747572E-2</v>
      </c>
      <c r="M20" s="33"/>
      <c r="N20" s="115" t="s">
        <v>118</v>
      </c>
      <c r="O20" s="138">
        <f>MAX(L8:L37)</f>
        <v>0.10046875</v>
      </c>
      <c r="P20" s="33"/>
      <c r="Q20" s="33"/>
      <c r="R20" s="33"/>
    </row>
    <row r="21" spans="1:18" ht="20" x14ac:dyDescent="0.2">
      <c r="A21" s="41">
        <v>45701</v>
      </c>
      <c r="B21" s="42" t="str">
        <f t="shared" si="0"/>
        <v>Thursday</v>
      </c>
      <c r="C21" s="43">
        <v>21800</v>
      </c>
      <c r="D21" s="43">
        <v>215</v>
      </c>
      <c r="E21" s="43">
        <v>7</v>
      </c>
      <c r="F21" s="43">
        <v>23</v>
      </c>
      <c r="G21" s="43">
        <v>1</v>
      </c>
      <c r="H21" s="47" t="s">
        <v>131</v>
      </c>
      <c r="I21" s="21" t="s">
        <v>100</v>
      </c>
      <c r="J21" s="45">
        <f t="shared" si="1"/>
        <v>9.862385321100918E-3</v>
      </c>
      <c r="K21" s="45">
        <f t="shared" si="2"/>
        <v>3.255813953488372E-2</v>
      </c>
      <c r="L21" s="25">
        <f t="shared" si="3"/>
        <v>1.1284403669724771E-2</v>
      </c>
      <c r="M21" s="33"/>
      <c r="N21" s="33"/>
      <c r="O21" s="33"/>
      <c r="P21" s="33"/>
      <c r="Q21" s="33"/>
      <c r="R21" s="33"/>
    </row>
    <row r="22" spans="1:18" ht="20" x14ac:dyDescent="0.2">
      <c r="A22" s="41">
        <v>45700</v>
      </c>
      <c r="B22" s="42" t="str">
        <f t="shared" si="0"/>
        <v>Wednesday</v>
      </c>
      <c r="C22" s="43">
        <v>742000</v>
      </c>
      <c r="D22" s="43">
        <v>714</v>
      </c>
      <c r="E22" s="43">
        <v>26</v>
      </c>
      <c r="F22" s="43">
        <v>147</v>
      </c>
      <c r="G22" s="43">
        <v>32</v>
      </c>
      <c r="H22" s="53" t="s">
        <v>136</v>
      </c>
      <c r="I22" s="21" t="s">
        <v>101</v>
      </c>
      <c r="J22" s="45">
        <f t="shared" si="1"/>
        <v>9.6226415094339624E-4</v>
      </c>
      <c r="K22" s="45">
        <f t="shared" si="2"/>
        <v>3.6414565826330535E-2</v>
      </c>
      <c r="L22" s="25">
        <f t="shared" si="3"/>
        <v>1.238544474393531E-3</v>
      </c>
      <c r="M22" s="33"/>
      <c r="N22" s="33"/>
      <c r="O22" s="33"/>
      <c r="P22" s="33"/>
      <c r="Q22" s="33"/>
      <c r="R22" s="33"/>
    </row>
    <row r="23" spans="1:18" ht="20" x14ac:dyDescent="0.2">
      <c r="A23" s="156">
        <v>45686</v>
      </c>
      <c r="B23" s="157" t="str">
        <f t="shared" si="0"/>
        <v>Wednesday</v>
      </c>
      <c r="C23" s="158">
        <v>89600</v>
      </c>
      <c r="D23" s="158">
        <v>2827</v>
      </c>
      <c r="E23" s="158">
        <v>79</v>
      </c>
      <c r="F23" s="158">
        <v>516</v>
      </c>
      <c r="G23" s="158">
        <v>95</v>
      </c>
      <c r="H23" s="160" t="s">
        <v>132</v>
      </c>
      <c r="I23" s="165" t="s">
        <v>102</v>
      </c>
      <c r="J23" s="166">
        <f t="shared" si="1"/>
        <v>3.1551339285714283E-2</v>
      </c>
      <c r="K23" s="166">
        <f t="shared" si="2"/>
        <v>2.7944817828086312E-2</v>
      </c>
      <c r="L23" s="167">
        <f t="shared" si="3"/>
        <v>3.9252232142857141E-2</v>
      </c>
      <c r="M23" s="33"/>
      <c r="N23" s="119" t="s">
        <v>22</v>
      </c>
      <c r="O23" s="120">
        <f>AVERAGE(D8:D37)</f>
        <v>1281.3666666666666</v>
      </c>
      <c r="P23" s="33"/>
      <c r="Q23" s="33"/>
      <c r="R23" s="33"/>
    </row>
    <row r="24" spans="1:18" ht="20" x14ac:dyDescent="0.2">
      <c r="A24" s="41">
        <v>45686</v>
      </c>
      <c r="B24" s="42" t="str">
        <f t="shared" si="0"/>
        <v>Wednesday</v>
      </c>
      <c r="C24" s="43">
        <v>1200000</v>
      </c>
      <c r="D24" s="43">
        <v>1819</v>
      </c>
      <c r="E24" s="43">
        <v>28</v>
      </c>
      <c r="F24" s="43">
        <v>530</v>
      </c>
      <c r="G24" s="43">
        <v>107</v>
      </c>
      <c r="H24" s="40" t="s">
        <v>129</v>
      </c>
      <c r="I24" s="21" t="s">
        <v>103</v>
      </c>
      <c r="J24" s="45">
        <f t="shared" si="1"/>
        <v>1.5158333333333332E-3</v>
      </c>
      <c r="K24" s="45">
        <f t="shared" si="2"/>
        <v>1.5393073117097306E-2</v>
      </c>
      <c r="L24" s="25">
        <f t="shared" si="3"/>
        <v>2.0699999999999998E-3</v>
      </c>
      <c r="M24" s="33"/>
      <c r="N24" s="119" t="s">
        <v>20</v>
      </c>
      <c r="O24" s="120">
        <f>AVERAGE(C8:C37)</f>
        <v>453326.66666666669</v>
      </c>
      <c r="P24" s="33"/>
      <c r="Q24" s="33"/>
      <c r="R24" s="33"/>
    </row>
    <row r="25" spans="1:18" ht="20" x14ac:dyDescent="0.2">
      <c r="A25" s="41">
        <v>45686</v>
      </c>
      <c r="B25" s="42" t="str">
        <f t="shared" si="0"/>
        <v>Wednesday</v>
      </c>
      <c r="C25" s="43">
        <v>417000</v>
      </c>
      <c r="D25" s="43">
        <v>948</v>
      </c>
      <c r="E25" s="43">
        <v>34</v>
      </c>
      <c r="F25" s="43">
        <v>140</v>
      </c>
      <c r="G25" s="43">
        <v>30</v>
      </c>
      <c r="H25" s="46" t="s">
        <v>130</v>
      </c>
      <c r="I25" s="21" t="s">
        <v>108</v>
      </c>
      <c r="J25" s="45">
        <f t="shared" si="1"/>
        <v>2.2733812949640286E-3</v>
      </c>
      <c r="K25" s="45">
        <f t="shared" si="2"/>
        <v>3.5864978902953586E-2</v>
      </c>
      <c r="L25" s="25">
        <f t="shared" si="3"/>
        <v>2.7625899280575542E-3</v>
      </c>
      <c r="M25" s="33"/>
      <c r="N25" s="119" t="s">
        <v>19</v>
      </c>
      <c r="O25" s="120">
        <f>AVERAGE(E8:E37)</f>
        <v>39.200000000000003</v>
      </c>
      <c r="P25" s="33"/>
      <c r="Q25" s="33"/>
      <c r="R25" s="33"/>
    </row>
    <row r="26" spans="1:18" ht="20" x14ac:dyDescent="0.2">
      <c r="A26" s="161">
        <v>45685</v>
      </c>
      <c r="B26" s="162" t="str">
        <f t="shared" si="0"/>
        <v>Tuesday</v>
      </c>
      <c r="C26" s="163">
        <v>32000</v>
      </c>
      <c r="D26" s="163">
        <v>2985</v>
      </c>
      <c r="E26" s="163">
        <v>47</v>
      </c>
      <c r="F26" s="163">
        <v>139</v>
      </c>
      <c r="G26" s="163">
        <v>44</v>
      </c>
      <c r="H26" s="164" t="s">
        <v>135</v>
      </c>
      <c r="I26" s="168" t="s">
        <v>104</v>
      </c>
      <c r="J26" s="169">
        <f t="shared" si="1"/>
        <v>9.3281249999999996E-2</v>
      </c>
      <c r="K26" s="169">
        <f t="shared" si="2"/>
        <v>1.5745393634840871E-2</v>
      </c>
      <c r="L26" s="167">
        <f t="shared" si="3"/>
        <v>0.10046875</v>
      </c>
      <c r="M26" s="33"/>
      <c r="N26" s="119" t="s">
        <v>124</v>
      </c>
      <c r="O26" s="120">
        <f>AVERAGE(F8:F37)</f>
        <v>251.4</v>
      </c>
      <c r="P26" s="33"/>
      <c r="Q26" s="33"/>
      <c r="R26" s="33"/>
    </row>
    <row r="27" spans="1:18" ht="20" x14ac:dyDescent="0.2">
      <c r="A27" s="41">
        <v>45650</v>
      </c>
      <c r="B27" s="42" t="str">
        <f t="shared" si="0"/>
        <v>Tuesday</v>
      </c>
      <c r="C27" s="43">
        <v>521600</v>
      </c>
      <c r="D27" s="43">
        <v>1783</v>
      </c>
      <c r="E27" s="43">
        <v>52</v>
      </c>
      <c r="F27" s="43">
        <v>440</v>
      </c>
      <c r="G27" s="43">
        <v>66</v>
      </c>
      <c r="H27" s="51" t="s">
        <v>134</v>
      </c>
      <c r="I27" s="21" t="s">
        <v>105</v>
      </c>
      <c r="J27" s="45">
        <f t="shared" si="1"/>
        <v>3.4183282208588958E-3</v>
      </c>
      <c r="K27" s="45">
        <f t="shared" si="2"/>
        <v>2.9164329781267526E-2</v>
      </c>
      <c r="L27" s="25">
        <f t="shared" si="3"/>
        <v>4.4881134969325153E-3</v>
      </c>
      <c r="M27" s="33"/>
      <c r="N27" s="119" t="s">
        <v>125</v>
      </c>
      <c r="O27" s="120">
        <f>AVERAGE(G8:G37)</f>
        <v>49.633333333333333</v>
      </c>
      <c r="P27" s="33"/>
      <c r="Q27" s="33"/>
      <c r="R27" s="33"/>
    </row>
    <row r="28" spans="1:18" ht="20" x14ac:dyDescent="0.2">
      <c r="A28" s="41">
        <v>45631</v>
      </c>
      <c r="B28" s="42" t="str">
        <f t="shared" si="0"/>
        <v>Thursday</v>
      </c>
      <c r="C28" s="43">
        <v>35700</v>
      </c>
      <c r="D28" s="43">
        <v>460</v>
      </c>
      <c r="E28" s="43">
        <v>16</v>
      </c>
      <c r="F28" s="43">
        <v>194</v>
      </c>
      <c r="G28" s="43">
        <v>37</v>
      </c>
      <c r="H28" s="54" t="s">
        <v>136</v>
      </c>
      <c r="I28" s="21" t="s">
        <v>106</v>
      </c>
      <c r="J28" s="45">
        <f t="shared" si="1"/>
        <v>1.2885154061624649E-2</v>
      </c>
      <c r="K28" s="45">
        <f t="shared" si="2"/>
        <v>3.4782608695652174E-2</v>
      </c>
      <c r="L28" s="25">
        <f t="shared" si="3"/>
        <v>1.9803921568627449E-2</v>
      </c>
      <c r="M28" s="33"/>
      <c r="N28" s="119" t="s">
        <v>126</v>
      </c>
      <c r="O28" s="121">
        <f>AVERAGE(J8:J37)</f>
        <v>1.4955462857966098E-2</v>
      </c>
      <c r="P28" s="33"/>
      <c r="Q28" s="33"/>
      <c r="R28" s="33"/>
    </row>
    <row r="29" spans="1:18" ht="20" x14ac:dyDescent="0.2">
      <c r="A29" s="41">
        <v>45630</v>
      </c>
      <c r="B29" s="42" t="str">
        <f t="shared" si="0"/>
        <v>Wednesday</v>
      </c>
      <c r="C29" s="43">
        <v>18100</v>
      </c>
      <c r="D29" s="43">
        <v>128</v>
      </c>
      <c r="E29" s="43">
        <v>6</v>
      </c>
      <c r="F29" s="43">
        <v>19</v>
      </c>
      <c r="G29" s="43">
        <v>2</v>
      </c>
      <c r="H29" s="50" t="s">
        <v>133</v>
      </c>
      <c r="I29" s="21" t="s">
        <v>107</v>
      </c>
      <c r="J29" s="45">
        <f t="shared" si="1"/>
        <v>7.0718232044198895E-3</v>
      </c>
      <c r="K29" s="45">
        <f t="shared" si="2"/>
        <v>4.6875E-2</v>
      </c>
      <c r="L29" s="25">
        <f t="shared" si="3"/>
        <v>8.5635359116022092E-3</v>
      </c>
      <c r="M29" s="33"/>
      <c r="N29" s="119" t="s">
        <v>17</v>
      </c>
      <c r="O29" s="121">
        <f>AVERAGE(K8:K36)</f>
        <v>5.1295264336333503E-2</v>
      </c>
      <c r="P29" s="33"/>
      <c r="Q29" s="33"/>
      <c r="R29" s="33"/>
    </row>
    <row r="30" spans="1:18" ht="20" x14ac:dyDescent="0.2">
      <c r="A30" s="55">
        <v>45629</v>
      </c>
      <c r="B30" s="56" t="str">
        <f t="shared" si="0"/>
        <v>Tuesday</v>
      </c>
      <c r="C30" s="57">
        <v>7200000</v>
      </c>
      <c r="D30" s="57">
        <v>7378</v>
      </c>
      <c r="E30" s="57">
        <v>90</v>
      </c>
      <c r="F30" s="57">
        <v>1347</v>
      </c>
      <c r="G30" s="57">
        <v>300</v>
      </c>
      <c r="H30" s="58" t="s">
        <v>136</v>
      </c>
      <c r="I30" s="59" t="s">
        <v>109</v>
      </c>
      <c r="J30" s="60">
        <f t="shared" si="1"/>
        <v>1.0247222222222222E-3</v>
      </c>
      <c r="K30" s="60">
        <f t="shared" si="2"/>
        <v>1.2198427758200054E-2</v>
      </c>
      <c r="L30" s="25">
        <f t="shared" si="3"/>
        <v>1.2659722222222222E-3</v>
      </c>
      <c r="M30" s="33"/>
      <c r="N30" s="119" t="s">
        <v>127</v>
      </c>
      <c r="O30" s="139">
        <f>AVERAGE(L8:L37)</f>
        <v>1.9047872584571041E-2</v>
      </c>
      <c r="P30" s="33"/>
      <c r="Q30" s="33"/>
      <c r="R30" s="33"/>
    </row>
    <row r="31" spans="1:18" ht="20" x14ac:dyDescent="0.2">
      <c r="A31" s="61">
        <v>45611</v>
      </c>
      <c r="B31" s="27" t="str">
        <f t="shared" si="0"/>
        <v>Friday</v>
      </c>
      <c r="C31" s="62">
        <v>557100</v>
      </c>
      <c r="D31" s="62">
        <v>1861</v>
      </c>
      <c r="E31" s="62">
        <v>28</v>
      </c>
      <c r="F31" s="62">
        <v>554</v>
      </c>
      <c r="G31" s="62">
        <v>77</v>
      </c>
      <c r="H31" s="63" t="s">
        <v>134</v>
      </c>
      <c r="I31" s="64" t="s">
        <v>110</v>
      </c>
      <c r="J31" s="65">
        <f t="shared" si="1"/>
        <v>3.3405133728235505E-3</v>
      </c>
      <c r="K31" s="65">
        <f t="shared" si="2"/>
        <v>1.5045674368619023E-2</v>
      </c>
      <c r="L31" s="25">
        <f t="shared" si="3"/>
        <v>4.5234248788368339E-3</v>
      </c>
      <c r="M31" s="33"/>
      <c r="N31" s="33"/>
      <c r="O31" s="33"/>
      <c r="P31" s="33"/>
      <c r="Q31" s="33"/>
      <c r="R31" s="33"/>
    </row>
    <row r="32" spans="1:18" ht="20" x14ac:dyDescent="0.2">
      <c r="A32" s="41">
        <v>45608</v>
      </c>
      <c r="B32" s="42" t="str">
        <f t="shared" si="0"/>
        <v>Tuesday</v>
      </c>
      <c r="C32" s="43">
        <v>27900</v>
      </c>
      <c r="D32" s="43">
        <v>529</v>
      </c>
      <c r="E32" s="43">
        <v>25</v>
      </c>
      <c r="F32" s="43">
        <v>74</v>
      </c>
      <c r="G32" s="43">
        <v>30</v>
      </c>
      <c r="H32" s="48" t="s">
        <v>132</v>
      </c>
      <c r="I32" s="21" t="s">
        <v>111</v>
      </c>
      <c r="J32" s="45">
        <f t="shared" si="1"/>
        <v>1.8960573476702509E-2</v>
      </c>
      <c r="K32" s="45">
        <f t="shared" si="2"/>
        <v>4.725897920604915E-2</v>
      </c>
      <c r="L32" s="25">
        <f t="shared" si="3"/>
        <v>2.3584229390681003E-2</v>
      </c>
      <c r="M32" s="33"/>
      <c r="N32" s="33"/>
      <c r="O32" s="33"/>
      <c r="P32" s="33"/>
      <c r="Q32" s="33"/>
      <c r="R32" s="33"/>
    </row>
    <row r="33" spans="1:18" ht="20" x14ac:dyDescent="0.2">
      <c r="A33" s="41">
        <v>45607</v>
      </c>
      <c r="B33" s="42" t="str">
        <f t="shared" si="0"/>
        <v>Monday</v>
      </c>
      <c r="C33" s="43">
        <v>31600</v>
      </c>
      <c r="D33" s="43">
        <v>151</v>
      </c>
      <c r="E33" s="43">
        <v>7</v>
      </c>
      <c r="F33" s="43">
        <v>33</v>
      </c>
      <c r="G33" s="43">
        <v>6</v>
      </c>
      <c r="H33" s="51" t="s">
        <v>134</v>
      </c>
      <c r="I33" s="21" t="s">
        <v>112</v>
      </c>
      <c r="J33" s="45">
        <f t="shared" si="1"/>
        <v>4.778481012658228E-3</v>
      </c>
      <c r="K33" s="45">
        <f t="shared" si="2"/>
        <v>4.6357615894039736E-2</v>
      </c>
      <c r="L33" s="25">
        <f t="shared" si="3"/>
        <v>6.2341772151898733E-3</v>
      </c>
      <c r="M33" s="33"/>
      <c r="N33" s="79" t="s">
        <v>79</v>
      </c>
      <c r="O33" s="128">
        <f>O23/B2</f>
        <v>3.260474978795589E-2</v>
      </c>
      <c r="P33" s="33"/>
      <c r="Q33" s="33"/>
      <c r="R33" s="33"/>
    </row>
    <row r="34" spans="1:18" ht="20" x14ac:dyDescent="0.2">
      <c r="A34" s="41">
        <v>45601</v>
      </c>
      <c r="B34" s="42" t="str">
        <f t="shared" si="0"/>
        <v>Tuesday</v>
      </c>
      <c r="C34" s="43">
        <v>154900</v>
      </c>
      <c r="D34" s="43">
        <v>1654</v>
      </c>
      <c r="E34" s="43">
        <v>37</v>
      </c>
      <c r="F34" s="43">
        <v>408</v>
      </c>
      <c r="G34" s="43">
        <v>60</v>
      </c>
      <c r="H34" s="51" t="s">
        <v>134</v>
      </c>
      <c r="I34" s="21" t="s">
        <v>113</v>
      </c>
      <c r="J34" s="45">
        <f t="shared" si="1"/>
        <v>1.0677856681730149E-2</v>
      </c>
      <c r="K34" s="45">
        <f t="shared" si="2"/>
        <v>2.2370012091898428E-2</v>
      </c>
      <c r="L34" s="25">
        <f t="shared" si="3"/>
        <v>1.3938024531956101E-2</v>
      </c>
      <c r="M34" s="33"/>
      <c r="N34" s="79" t="s">
        <v>78</v>
      </c>
      <c r="O34" s="128">
        <f>O24/B2</f>
        <v>11.535029686174726</v>
      </c>
      <c r="P34" s="33"/>
      <c r="Q34" s="33"/>
      <c r="R34" s="33"/>
    </row>
    <row r="35" spans="1:18" ht="20" x14ac:dyDescent="0.2">
      <c r="A35" s="41">
        <v>45594</v>
      </c>
      <c r="B35" s="42" t="str">
        <f t="shared" si="0"/>
        <v>Tuesday</v>
      </c>
      <c r="C35" s="43">
        <v>73500</v>
      </c>
      <c r="D35" s="43">
        <v>254</v>
      </c>
      <c r="E35" s="43">
        <v>7</v>
      </c>
      <c r="F35" s="43">
        <v>43</v>
      </c>
      <c r="G35" s="43">
        <v>9</v>
      </c>
      <c r="H35" s="46" t="s">
        <v>130</v>
      </c>
      <c r="I35" s="21" t="s">
        <v>114</v>
      </c>
      <c r="J35" s="45">
        <f t="shared" si="1"/>
        <v>3.4557823129251703E-3</v>
      </c>
      <c r="K35" s="45">
        <f t="shared" si="2"/>
        <v>2.7559055118110236E-2</v>
      </c>
      <c r="L35" s="25">
        <f t="shared" si="3"/>
        <v>4.258503401360544E-3</v>
      </c>
      <c r="M35" s="33"/>
      <c r="N35" s="33"/>
      <c r="O35" s="33"/>
      <c r="P35" s="33"/>
      <c r="Q35" s="33"/>
      <c r="R35" s="33"/>
    </row>
    <row r="36" spans="1:18" ht="20" x14ac:dyDescent="0.2">
      <c r="A36" s="41">
        <v>45582</v>
      </c>
      <c r="B36" s="42" t="str">
        <f t="shared" si="0"/>
        <v>Thursday</v>
      </c>
      <c r="C36" s="43">
        <v>17700</v>
      </c>
      <c r="D36" s="43">
        <v>413</v>
      </c>
      <c r="E36" s="43">
        <v>14</v>
      </c>
      <c r="F36" s="43">
        <v>160</v>
      </c>
      <c r="G36" s="43">
        <v>24</v>
      </c>
      <c r="H36" s="46" t="s">
        <v>130</v>
      </c>
      <c r="I36" s="21" t="s">
        <v>115</v>
      </c>
      <c r="J36" s="45">
        <f t="shared" si="1"/>
        <v>2.3333333333333334E-2</v>
      </c>
      <c r="K36" s="45">
        <f t="shared" si="2"/>
        <v>3.3898305084745763E-2</v>
      </c>
      <c r="L36" s="25">
        <f t="shared" si="3"/>
        <v>3.4519774011299437E-2</v>
      </c>
      <c r="M36" s="33"/>
      <c r="N36" s="33"/>
      <c r="O36" s="33"/>
      <c r="P36" s="33"/>
      <c r="Q36" s="33"/>
      <c r="R36" s="33"/>
    </row>
    <row r="37" spans="1:18" ht="20" x14ac:dyDescent="0.2">
      <c r="A37" s="41">
        <v>45581</v>
      </c>
      <c r="B37" s="42" t="str">
        <f t="shared" si="0"/>
        <v>Wednesday</v>
      </c>
      <c r="C37" s="43">
        <v>10800</v>
      </c>
      <c r="D37" s="43">
        <v>164</v>
      </c>
      <c r="E37" s="43">
        <v>2</v>
      </c>
      <c r="F37" s="43">
        <v>30</v>
      </c>
      <c r="G37" s="43">
        <v>15</v>
      </c>
      <c r="H37" s="46" t="s">
        <v>130</v>
      </c>
      <c r="I37" s="21" t="s">
        <v>116</v>
      </c>
      <c r="J37" s="45">
        <f t="shared" si="1"/>
        <v>1.5185185185185185E-2</v>
      </c>
      <c r="K37" s="45">
        <f t="shared" si="2"/>
        <v>1.2195121951219513E-2</v>
      </c>
      <c r="L37" s="25">
        <f t="shared" si="3"/>
        <v>1.9537037037037037E-2</v>
      </c>
      <c r="M37" s="33"/>
      <c r="N37" s="125" t="s">
        <v>13</v>
      </c>
      <c r="O37" s="126"/>
      <c r="P37" s="33"/>
      <c r="Q37" s="33"/>
      <c r="R37" s="33"/>
    </row>
    <row r="38" spans="1:18" ht="20" x14ac:dyDescent="0.2">
      <c r="A38" s="33"/>
      <c r="B38" s="33"/>
      <c r="C38" s="33"/>
      <c r="D38" s="66"/>
      <c r="E38" s="66"/>
      <c r="F38" s="66"/>
      <c r="G38" s="66"/>
      <c r="H38" s="66"/>
      <c r="I38" s="33"/>
      <c r="J38" s="33"/>
      <c r="K38" s="33"/>
      <c r="L38" s="33"/>
      <c r="M38" s="33"/>
      <c r="N38" s="123" t="s">
        <v>11</v>
      </c>
      <c r="O38" s="124">
        <f>COUNTIF(B8:B37, "Thursday")</f>
        <v>6</v>
      </c>
      <c r="P38" s="33"/>
      <c r="Q38" s="33"/>
      <c r="R38" s="33"/>
    </row>
    <row r="39" spans="1:18" ht="20" x14ac:dyDescent="0.2">
      <c r="A39" s="13"/>
      <c r="B39" s="13"/>
      <c r="C39" s="18"/>
      <c r="D39" s="18"/>
      <c r="E39" s="18"/>
      <c r="F39" s="18"/>
      <c r="G39" s="18"/>
      <c r="H39" s="18"/>
      <c r="I39" s="13"/>
      <c r="J39" s="13"/>
      <c r="K39" s="13"/>
      <c r="L39" s="13"/>
      <c r="M39" s="33"/>
      <c r="N39" s="123" t="s">
        <v>10</v>
      </c>
      <c r="O39" s="124">
        <f>COUNTIF(B8:B37, "Wednesday")</f>
        <v>11</v>
      </c>
      <c r="P39" s="33"/>
      <c r="Q39" s="33"/>
      <c r="R39" s="33"/>
    </row>
    <row r="40" spans="1:18" ht="20" x14ac:dyDescent="0.2">
      <c r="A40" s="13"/>
      <c r="B40" s="13"/>
      <c r="C40" s="18"/>
      <c r="D40" s="18"/>
      <c r="E40" s="18"/>
      <c r="F40" s="18"/>
      <c r="G40" s="18"/>
      <c r="H40" s="18"/>
      <c r="I40" s="13"/>
      <c r="J40" s="13"/>
      <c r="K40" s="13"/>
      <c r="L40" s="13"/>
      <c r="M40" s="33"/>
      <c r="N40" s="123" t="s">
        <v>9</v>
      </c>
      <c r="O40" s="124">
        <f>COUNTIF(B8:B37, "Tuesday")</f>
        <v>7</v>
      </c>
      <c r="P40" s="33"/>
      <c r="Q40" s="33"/>
      <c r="R40" s="33"/>
    </row>
    <row r="41" spans="1:18" ht="30" x14ac:dyDescent="0.3">
      <c r="A41" s="13"/>
      <c r="B41" s="13"/>
      <c r="C41" s="36"/>
      <c r="D41" s="36"/>
      <c r="E41" s="36"/>
      <c r="F41" s="36"/>
      <c r="G41" s="18"/>
      <c r="H41" s="18"/>
      <c r="I41" s="13"/>
      <c r="J41" s="13"/>
      <c r="K41" s="13"/>
      <c r="L41" s="13"/>
      <c r="M41" s="33"/>
      <c r="N41" s="123" t="s">
        <v>8</v>
      </c>
      <c r="O41" s="124">
        <f>COUNTIF(B8:B37, "Monday")</f>
        <v>1</v>
      </c>
      <c r="P41" s="33"/>
      <c r="Q41" s="33"/>
      <c r="R41" s="33"/>
    </row>
    <row r="42" spans="1:18" ht="30" x14ac:dyDescent="0.3">
      <c r="A42" s="13"/>
      <c r="B42" s="13"/>
      <c r="C42" s="36"/>
      <c r="F42" s="37"/>
      <c r="G42" s="13"/>
      <c r="H42" s="18"/>
      <c r="I42" s="13"/>
      <c r="J42" s="13"/>
      <c r="K42" s="13"/>
      <c r="L42" s="13"/>
      <c r="M42" s="33"/>
      <c r="N42" s="123" t="s">
        <v>7</v>
      </c>
      <c r="O42" s="124">
        <f>COUNTIF(B8:B37, "Sunday")</f>
        <v>0</v>
      </c>
      <c r="P42" s="33"/>
      <c r="Q42" s="33"/>
      <c r="R42" s="33"/>
    </row>
    <row r="43" spans="1:18" ht="30" x14ac:dyDescent="0.3">
      <c r="A43" s="13"/>
      <c r="B43" s="131" t="s">
        <v>137</v>
      </c>
      <c r="C43" s="131" t="s">
        <v>121</v>
      </c>
      <c r="F43" s="37"/>
      <c r="G43" s="13"/>
      <c r="H43" s="18"/>
      <c r="I43" s="13"/>
      <c r="J43" s="13"/>
      <c r="K43" s="13"/>
      <c r="L43" s="13"/>
      <c r="M43" s="33"/>
      <c r="N43" s="123" t="s">
        <v>6</v>
      </c>
      <c r="O43" s="124">
        <f>COUNTIF(B6:B36, "Saturday")</f>
        <v>0</v>
      </c>
      <c r="P43" s="33"/>
      <c r="Q43" s="33"/>
      <c r="R43" s="33"/>
    </row>
    <row r="44" spans="1:18" ht="30" x14ac:dyDescent="0.3">
      <c r="A44" s="13"/>
      <c r="B44" s="38" t="s">
        <v>129</v>
      </c>
      <c r="C44" s="39">
        <v>2.8125530110262937E-2</v>
      </c>
      <c r="F44" s="37"/>
      <c r="G44" s="13"/>
      <c r="H44" s="18"/>
      <c r="I44" s="13"/>
      <c r="J44" s="13"/>
      <c r="K44" s="13"/>
      <c r="L44" s="13"/>
      <c r="M44" s="33"/>
      <c r="N44" s="123" t="s">
        <v>5</v>
      </c>
      <c r="O44" s="124">
        <f>COUNTIF(B8:B37, "Friday")</f>
        <v>5</v>
      </c>
      <c r="P44" s="33"/>
      <c r="Q44" s="33"/>
      <c r="R44" s="33"/>
    </row>
    <row r="45" spans="1:18" ht="30" x14ac:dyDescent="0.3">
      <c r="A45" s="13"/>
      <c r="B45" s="38" t="s">
        <v>132</v>
      </c>
      <c r="C45" s="39">
        <v>7.8231552162849882E-2</v>
      </c>
      <c r="F45" s="37"/>
      <c r="G45" s="13"/>
      <c r="H45" s="18"/>
      <c r="I45" s="13"/>
      <c r="J45" s="13"/>
      <c r="K45" s="13"/>
      <c r="L45" s="13"/>
      <c r="M45" s="33"/>
      <c r="N45" s="33"/>
      <c r="O45" s="33"/>
      <c r="P45" s="33"/>
      <c r="Q45" s="33"/>
      <c r="R45" s="33"/>
    </row>
    <row r="46" spans="1:18" ht="30" x14ac:dyDescent="0.3">
      <c r="A46" s="13"/>
      <c r="B46" s="38" t="s">
        <v>131</v>
      </c>
      <c r="C46" s="39">
        <v>2.0322307039864294E-2</v>
      </c>
      <c r="F46" s="37"/>
      <c r="G46" s="13"/>
      <c r="H46" s="18"/>
      <c r="I46" s="13"/>
      <c r="J46" s="13"/>
      <c r="K46" s="13"/>
      <c r="L46" s="13"/>
      <c r="M46" s="33"/>
      <c r="N46" s="33"/>
      <c r="O46" s="33"/>
      <c r="P46" s="33"/>
      <c r="Q46" s="33"/>
      <c r="R46" s="33"/>
    </row>
    <row r="47" spans="1:18" ht="30" x14ac:dyDescent="0.3">
      <c r="A47" s="13"/>
      <c r="B47" s="38" t="s">
        <v>130</v>
      </c>
      <c r="C47" s="39">
        <v>1.71087786259542E-2</v>
      </c>
      <c r="F47" s="37"/>
      <c r="G47" s="13"/>
      <c r="H47" s="18"/>
      <c r="I47" s="13"/>
      <c r="J47" s="13"/>
      <c r="K47" s="13"/>
      <c r="L47" s="13"/>
      <c r="M47" s="33"/>
      <c r="N47" s="33"/>
      <c r="O47" s="33"/>
      <c r="P47" s="33"/>
      <c r="Q47" s="33"/>
      <c r="R47" s="33"/>
    </row>
    <row r="48" spans="1:18" ht="30" x14ac:dyDescent="0.3">
      <c r="A48" s="13"/>
      <c r="B48" s="38" t="s">
        <v>136</v>
      </c>
      <c r="C48" s="39">
        <v>9.1102629346904163E-2</v>
      </c>
      <c r="D48" s="37"/>
      <c r="E48" s="37"/>
      <c r="F48" s="37"/>
      <c r="G48" s="13"/>
      <c r="H48" s="18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30" x14ac:dyDescent="0.3">
      <c r="A49" s="13"/>
      <c r="B49" s="38" t="s">
        <v>133</v>
      </c>
      <c r="C49" s="39">
        <v>1.4465648854961832E-2</v>
      </c>
      <c r="F49" s="37"/>
      <c r="G49" s="13"/>
      <c r="H49" s="19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30" x14ac:dyDescent="0.3">
      <c r="A50" s="13"/>
      <c r="B50" s="38" t="s">
        <v>135</v>
      </c>
      <c r="C50" s="39">
        <v>8.1806615776081421E-2</v>
      </c>
      <c r="F50" s="37"/>
      <c r="G50" s="13"/>
      <c r="H50" s="19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30" x14ac:dyDescent="0.3">
      <c r="A51" s="13"/>
      <c r="B51" s="38" t="s">
        <v>134</v>
      </c>
      <c r="C51" s="39">
        <v>4.3112807463952497E-2</v>
      </c>
      <c r="F51" s="37"/>
      <c r="G51" s="13"/>
      <c r="H51" s="19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30" x14ac:dyDescent="0.3">
      <c r="A52" s="13"/>
      <c r="B52" s="132" t="s">
        <v>77</v>
      </c>
      <c r="C52" s="133">
        <v>4.1262086513994906E-2</v>
      </c>
      <c r="F52" s="37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30" x14ac:dyDescent="0.3">
      <c r="A53" s="13"/>
      <c r="C53" s="13"/>
      <c r="F53" s="3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30" x14ac:dyDescent="0.3">
      <c r="A54" s="13"/>
      <c r="F54" s="3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30" x14ac:dyDescent="0.3">
      <c r="A55" s="13"/>
      <c r="F55" s="3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">
      <c r="A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">
      <c r="F57" s="13"/>
      <c r="G57" s="13"/>
    </row>
    <row r="58" spans="1:17" x14ac:dyDescent="0.2">
      <c r="F58" s="13"/>
      <c r="G58" s="13"/>
    </row>
    <row r="59" spans="1:17" x14ac:dyDescent="0.2">
      <c r="D59" s="13"/>
      <c r="E59" s="13"/>
      <c r="F59" s="13"/>
      <c r="G59" s="13"/>
    </row>
    <row r="60" spans="1:17" x14ac:dyDescent="0.2">
      <c r="C60" s="13"/>
      <c r="D60" s="13"/>
      <c r="E60" s="13"/>
      <c r="F60" s="13"/>
      <c r="G60" s="13"/>
    </row>
    <row r="61" spans="1:17" x14ac:dyDescent="0.2">
      <c r="C61" s="13"/>
      <c r="D61" s="13"/>
      <c r="E61" s="13"/>
      <c r="F61" s="13"/>
      <c r="G61" s="13"/>
    </row>
    <row r="62" spans="1:17" x14ac:dyDescent="0.2">
      <c r="C62" s="13"/>
      <c r="D62" s="13"/>
      <c r="E62" s="13"/>
      <c r="F62" s="13"/>
      <c r="G62" s="13"/>
    </row>
    <row r="63" spans="1:17" x14ac:dyDescent="0.2">
      <c r="C63" s="13"/>
      <c r="D63" s="13"/>
      <c r="E63" s="13"/>
      <c r="F63" s="13"/>
      <c r="G63" s="13"/>
    </row>
    <row r="64" spans="1:17" x14ac:dyDescent="0.2">
      <c r="C64" s="13"/>
      <c r="D64" s="13"/>
      <c r="E64" s="13"/>
      <c r="F64" s="13"/>
      <c r="G64" s="13"/>
    </row>
    <row r="65" spans="3:7" x14ac:dyDescent="0.2">
      <c r="C65" s="13"/>
      <c r="D65" s="13"/>
      <c r="E65" s="13"/>
      <c r="F65" s="13"/>
      <c r="G65" s="13"/>
    </row>
    <row r="66" spans="3:7" x14ac:dyDescent="0.2">
      <c r="C66" s="13"/>
      <c r="D66" s="13"/>
      <c r="E66" s="13"/>
      <c r="F66" s="13"/>
      <c r="G66" s="13"/>
    </row>
    <row r="67" spans="3:7" x14ac:dyDescent="0.2">
      <c r="C67" s="13"/>
      <c r="D67" s="13"/>
      <c r="E67" s="13"/>
      <c r="F67" s="13"/>
      <c r="G67" s="13"/>
    </row>
    <row r="68" spans="3:7" x14ac:dyDescent="0.2">
      <c r="C68" s="13"/>
    </row>
    <row r="69" spans="3:7" x14ac:dyDescent="0.2">
      <c r="C69" s="13"/>
    </row>
    <row r="70" spans="3:7" x14ac:dyDescent="0.2">
      <c r="C70" s="13"/>
    </row>
    <row r="71" spans="3:7" x14ac:dyDescent="0.2">
      <c r="C71" s="13"/>
      <c r="D71" s="13"/>
      <c r="E71" s="13"/>
      <c r="F71" s="13"/>
      <c r="G71" s="13"/>
    </row>
    <row r="72" spans="3:7" x14ac:dyDescent="0.2">
      <c r="C72" s="13"/>
      <c r="D72" s="13"/>
      <c r="E72" s="13"/>
      <c r="F72" s="13"/>
      <c r="G72" s="13"/>
    </row>
    <row r="73" spans="3:7" x14ac:dyDescent="0.2">
      <c r="C73" s="13"/>
      <c r="G73" s="13"/>
    </row>
    <row r="74" spans="3:7" x14ac:dyDescent="0.2">
      <c r="C74" s="13"/>
      <c r="G74" s="13"/>
    </row>
    <row r="75" spans="3:7" x14ac:dyDescent="0.2">
      <c r="C75" s="13"/>
      <c r="G75" s="13"/>
    </row>
    <row r="76" spans="3:7" x14ac:dyDescent="0.2">
      <c r="C76" s="13"/>
      <c r="G76" s="13"/>
    </row>
    <row r="77" spans="3:7" x14ac:dyDescent="0.2">
      <c r="C77" s="13"/>
      <c r="G77" s="13"/>
    </row>
    <row r="78" spans="3:7" x14ac:dyDescent="0.2">
      <c r="C78" s="13"/>
      <c r="G78" s="13"/>
    </row>
    <row r="79" spans="3:7" x14ac:dyDescent="0.2">
      <c r="C79" s="13"/>
      <c r="G79" s="13"/>
    </row>
    <row r="80" spans="3:7" x14ac:dyDescent="0.2">
      <c r="C80" s="13"/>
      <c r="G80" s="13"/>
    </row>
    <row r="81" spans="3:7" x14ac:dyDescent="0.2">
      <c r="C81" s="13"/>
      <c r="G81" s="13"/>
    </row>
    <row r="82" spans="3:7" x14ac:dyDescent="0.2">
      <c r="G82" s="13"/>
    </row>
    <row r="83" spans="3:7" x14ac:dyDescent="0.2">
      <c r="G83" s="13"/>
    </row>
    <row r="85" spans="3:7" ht="30" x14ac:dyDescent="0.3">
      <c r="D85" s="37"/>
      <c r="E85" s="37"/>
    </row>
  </sheetData>
  <conditionalFormatting sqref="L8:L37">
    <cfRule type="top10" dxfId="11" priority="1" rank="1"/>
    <cfRule type="top10" dxfId="10" priority="2" rank="5"/>
  </conditionalFormatting>
  <dataValidations count="1">
    <dataValidation type="list" allowBlank="1" showInputMessage="1" showErrorMessage="1" sqref="H8:H19 H21 H23:H37" xr:uid="{5BA44FD6-CBBC-A741-9328-23A74AAFE6C7}">
      <formula1>"Founder Content, UGC, Product, Influencer, Promo, Teaser, Announcement, Trend, "</formula1>
    </dataValidation>
  </dataValidations>
  <pageMargins left="0.7" right="0.7" top="0.75" bottom="0.75" header="0.3" footer="0.3"/>
  <pageSetup orientation="portrait" horizontalDpi="0" verticalDpi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E1329-F52F-6C4E-8ADD-47211CE835C9}">
  <dimension ref="A1:AC113"/>
  <sheetViews>
    <sheetView topLeftCell="C1" zoomScale="50" zoomScaleNormal="42" workbookViewId="0"/>
  </sheetViews>
  <sheetFormatPr baseColWidth="10" defaultRowHeight="16" x14ac:dyDescent="0.2"/>
  <cols>
    <col min="1" max="1" width="31.83203125" bestFit="1" customWidth="1"/>
    <col min="2" max="2" width="39.6640625" bestFit="1" customWidth="1"/>
    <col min="3" max="3" width="42.6640625" bestFit="1" customWidth="1"/>
    <col min="4" max="4" width="41.1640625" bestFit="1" customWidth="1"/>
    <col min="5" max="5" width="29" bestFit="1" customWidth="1"/>
    <col min="6" max="6" width="21.1640625" bestFit="1" customWidth="1"/>
    <col min="7" max="7" width="28.33203125" bestFit="1" customWidth="1"/>
    <col min="8" max="8" width="28.1640625" customWidth="1"/>
    <col min="9" max="9" width="181.6640625" bestFit="1" customWidth="1"/>
    <col min="10" max="10" width="26.83203125" style="1" bestFit="1" customWidth="1"/>
    <col min="11" max="11" width="30.83203125" style="1" bestFit="1" customWidth="1"/>
    <col min="12" max="12" width="24.6640625" bestFit="1" customWidth="1"/>
    <col min="13" max="13" width="13.5" bestFit="1" customWidth="1"/>
    <col min="14" max="14" width="44.83203125" bestFit="1" customWidth="1"/>
    <col min="15" max="15" width="16.33203125" bestFit="1" customWidth="1"/>
    <col min="16" max="16" width="11.5" bestFit="1" customWidth="1"/>
    <col min="17" max="17" width="23.5" customWidth="1"/>
    <col min="18" max="33" width="5.83203125" bestFit="1" customWidth="1"/>
    <col min="34" max="36" width="7.5" bestFit="1" customWidth="1"/>
    <col min="37" max="37" width="8.6640625" bestFit="1" customWidth="1"/>
    <col min="38" max="38" width="12.1640625" bestFit="1" customWidth="1"/>
    <col min="39" max="39" width="5.83203125" bestFit="1" customWidth="1"/>
    <col min="40" max="40" width="11.5" bestFit="1" customWidth="1"/>
    <col min="41" max="41" width="5.83203125" bestFit="1" customWidth="1"/>
    <col min="42" max="42" width="11.5" bestFit="1" customWidth="1"/>
    <col min="43" max="43" width="5.83203125" bestFit="1" customWidth="1"/>
    <col min="44" max="44" width="11.5" bestFit="1" customWidth="1"/>
    <col min="45" max="45" width="5.83203125" bestFit="1" customWidth="1"/>
    <col min="46" max="46" width="11.5" bestFit="1" customWidth="1"/>
    <col min="47" max="47" width="5.83203125" bestFit="1" customWidth="1"/>
    <col min="48" max="48" width="11.5" bestFit="1" customWidth="1"/>
    <col min="49" max="49" width="5.83203125" bestFit="1" customWidth="1"/>
    <col min="50" max="50" width="11.5" bestFit="1" customWidth="1"/>
    <col min="51" max="51" width="5.83203125" bestFit="1" customWidth="1"/>
    <col min="52" max="52" width="11.5" bestFit="1" customWidth="1"/>
    <col min="53" max="53" width="5.83203125" bestFit="1" customWidth="1"/>
    <col min="54" max="54" width="11.5" bestFit="1" customWidth="1"/>
    <col min="55" max="55" width="5.83203125" bestFit="1" customWidth="1"/>
    <col min="56" max="56" width="11.5" bestFit="1" customWidth="1"/>
    <col min="57" max="57" width="5.83203125" bestFit="1" customWidth="1"/>
    <col min="58" max="58" width="11.5" bestFit="1" customWidth="1"/>
    <col min="59" max="59" width="5.83203125" bestFit="1" customWidth="1"/>
    <col min="60" max="60" width="11.5" bestFit="1" customWidth="1"/>
    <col min="61" max="61" width="7.5" bestFit="1" customWidth="1"/>
    <col min="62" max="62" width="13.1640625" bestFit="1" customWidth="1"/>
    <col min="63" max="63" width="7.5" bestFit="1" customWidth="1"/>
    <col min="64" max="64" width="13.1640625" bestFit="1" customWidth="1"/>
    <col min="65" max="65" width="7.5" bestFit="1" customWidth="1"/>
    <col min="66" max="66" width="13.1640625" bestFit="1" customWidth="1"/>
    <col min="67" max="67" width="8.6640625" bestFit="1" customWidth="1"/>
    <col min="68" max="68" width="14.33203125" bestFit="1" customWidth="1"/>
    <col min="69" max="69" width="12.1640625" bestFit="1" customWidth="1"/>
  </cols>
  <sheetData>
    <row r="1" spans="1:29" ht="28" x14ac:dyDescent="0.3">
      <c r="A1" s="17" t="s">
        <v>138</v>
      </c>
      <c r="B1" s="315" t="s">
        <v>139</v>
      </c>
      <c r="C1" s="69" t="s">
        <v>266</v>
      </c>
      <c r="D1" s="33"/>
      <c r="E1" s="33"/>
      <c r="F1" s="33"/>
      <c r="G1" s="33"/>
      <c r="H1" s="33"/>
      <c r="I1" s="33"/>
      <c r="J1" s="70"/>
      <c r="K1" s="70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8" x14ac:dyDescent="0.3">
      <c r="A2" s="316" t="s">
        <v>40</v>
      </c>
      <c r="B2" s="317">
        <v>4000000</v>
      </c>
      <c r="C2" s="33"/>
      <c r="D2" s="33"/>
      <c r="E2" s="33"/>
      <c r="F2" s="33"/>
      <c r="G2" s="33"/>
      <c r="H2" s="33"/>
      <c r="I2" s="33"/>
      <c r="J2" s="70"/>
      <c r="K2" s="70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8" x14ac:dyDescent="0.3">
      <c r="A3" s="318" t="s">
        <v>39</v>
      </c>
      <c r="B3" s="318">
        <v>503</v>
      </c>
      <c r="C3" s="33"/>
      <c r="D3" s="33"/>
      <c r="E3" s="33"/>
      <c r="F3" s="33"/>
      <c r="G3" s="33"/>
      <c r="H3" s="33"/>
      <c r="I3" s="33"/>
      <c r="J3" s="70"/>
      <c r="K3" s="70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ht="28" x14ac:dyDescent="0.3">
      <c r="A4" s="318" t="s">
        <v>38</v>
      </c>
      <c r="B4" s="320">
        <v>1363</v>
      </c>
      <c r="C4" s="33"/>
      <c r="D4" s="33"/>
      <c r="E4" s="33"/>
      <c r="F4" s="33"/>
      <c r="G4" s="33"/>
      <c r="H4" s="33"/>
      <c r="I4" s="33"/>
      <c r="J4" s="70"/>
      <c r="K4" s="70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0" x14ac:dyDescent="0.2">
      <c r="A5" s="33"/>
      <c r="B5" s="33"/>
      <c r="C5" s="33"/>
      <c r="D5" s="33"/>
      <c r="E5" s="33"/>
      <c r="F5" s="33"/>
      <c r="G5" s="33"/>
      <c r="H5" s="33"/>
      <c r="I5" s="33"/>
      <c r="J5" s="70"/>
      <c r="K5" s="70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ht="20" x14ac:dyDescent="0.2">
      <c r="A6" s="192" t="s">
        <v>37</v>
      </c>
      <c r="B6" s="192" t="s">
        <v>36</v>
      </c>
      <c r="C6" s="192" t="s">
        <v>35</v>
      </c>
      <c r="D6" s="192" t="s">
        <v>34</v>
      </c>
      <c r="E6" s="192" t="s">
        <v>33</v>
      </c>
      <c r="F6" s="192" t="s">
        <v>32</v>
      </c>
      <c r="G6" s="192" t="s">
        <v>54</v>
      </c>
      <c r="H6" s="192" t="s">
        <v>166</v>
      </c>
      <c r="I6" s="192" t="s">
        <v>31</v>
      </c>
      <c r="J6" s="193" t="s">
        <v>30</v>
      </c>
      <c r="K6" s="193" t="s">
        <v>29</v>
      </c>
      <c r="L6" s="192" t="s">
        <v>74</v>
      </c>
      <c r="M6" s="33"/>
      <c r="N6" s="194" t="s">
        <v>28</v>
      </c>
      <c r="O6" s="33"/>
      <c r="P6" s="34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29" ht="20" x14ac:dyDescent="0.2">
      <c r="A7" s="61">
        <v>46061</v>
      </c>
      <c r="B7" s="27" t="str">
        <f>TEXT(A7,"dddd")</f>
        <v>Sunday</v>
      </c>
      <c r="C7" s="64" t="s">
        <v>211</v>
      </c>
      <c r="D7" s="62"/>
      <c r="E7" s="62">
        <v>45500</v>
      </c>
      <c r="F7" s="62">
        <v>126</v>
      </c>
      <c r="G7" s="62">
        <v>429</v>
      </c>
      <c r="H7" s="93" t="s">
        <v>171</v>
      </c>
      <c r="I7" s="71" t="s">
        <v>140</v>
      </c>
      <c r="J7" s="65" t="str">
        <f>IF(D7="","",E7/D7)</f>
        <v/>
      </c>
      <c r="K7" s="72">
        <f>F7/E7</f>
        <v>2.7692307692307691E-3</v>
      </c>
      <c r="L7" s="32">
        <f>(E7+F7+G7)/$B$2</f>
        <v>1.151375E-2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ht="20" x14ac:dyDescent="0.2">
      <c r="A8" s="73">
        <v>46060</v>
      </c>
      <c r="B8" s="27" t="str">
        <f t="shared" ref="B8:B36" si="0">TEXT(A8,"dddd")</f>
        <v>Saturday</v>
      </c>
      <c r="C8" s="74" t="s">
        <v>0</v>
      </c>
      <c r="D8" s="68">
        <v>391000</v>
      </c>
      <c r="E8" s="68">
        <v>17600</v>
      </c>
      <c r="F8" s="68">
        <v>129</v>
      </c>
      <c r="G8" s="68">
        <v>168</v>
      </c>
      <c r="H8" s="94" t="s">
        <v>172</v>
      </c>
      <c r="I8" s="75" t="s">
        <v>159</v>
      </c>
      <c r="J8" s="65">
        <f t="shared" ref="J8:J36" si="1">IF(D8="","",E8/D8)</f>
        <v>4.5012787723785169E-2</v>
      </c>
      <c r="K8" s="72">
        <f t="shared" ref="K8:K36" si="2">F8/E8</f>
        <v>7.3295454545454549E-3</v>
      </c>
      <c r="L8" s="32">
        <f t="shared" ref="L8:L36" si="3">(E8+F8+G8)/$B$2</f>
        <v>4.4742499999999999E-3</v>
      </c>
      <c r="M8" s="33"/>
      <c r="N8" s="187" t="s">
        <v>75</v>
      </c>
      <c r="O8" s="187"/>
      <c r="P8" s="187"/>
      <c r="Q8" s="187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ht="20" x14ac:dyDescent="0.2">
      <c r="A9" s="55">
        <v>46060</v>
      </c>
      <c r="B9" s="27" t="str">
        <f t="shared" si="0"/>
        <v>Saturday</v>
      </c>
      <c r="C9" s="59" t="s">
        <v>211</v>
      </c>
      <c r="D9" s="57"/>
      <c r="E9" s="57">
        <v>54700</v>
      </c>
      <c r="F9" s="57">
        <v>198</v>
      </c>
      <c r="G9" s="57">
        <v>262</v>
      </c>
      <c r="H9" s="95" t="s">
        <v>167</v>
      </c>
      <c r="I9" s="76" t="s">
        <v>141</v>
      </c>
      <c r="J9" s="65" t="str">
        <f t="shared" si="1"/>
        <v/>
      </c>
      <c r="K9" s="72">
        <f t="shared" si="2"/>
        <v>3.619744058500914E-3</v>
      </c>
      <c r="L9" s="32">
        <f t="shared" si="3"/>
        <v>1.379E-2</v>
      </c>
      <c r="M9" s="33"/>
      <c r="N9" s="188" t="s">
        <v>76</v>
      </c>
      <c r="O9" s="188"/>
      <c r="P9" s="188"/>
      <c r="Q9" s="188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ht="20" x14ac:dyDescent="0.2">
      <c r="A10" s="73">
        <v>46059</v>
      </c>
      <c r="B10" s="27" t="str">
        <f t="shared" si="0"/>
        <v>Friday</v>
      </c>
      <c r="C10" s="59" t="s">
        <v>211</v>
      </c>
      <c r="D10" s="68"/>
      <c r="E10" s="68">
        <v>33800</v>
      </c>
      <c r="F10" s="68">
        <v>164</v>
      </c>
      <c r="G10" s="68">
        <v>204</v>
      </c>
      <c r="H10" s="94" t="s">
        <v>172</v>
      </c>
      <c r="I10" s="75" t="s">
        <v>160</v>
      </c>
      <c r="J10" s="65" t="str">
        <f t="shared" si="1"/>
        <v/>
      </c>
      <c r="K10" s="72">
        <f t="shared" si="2"/>
        <v>4.8520710059171595E-3</v>
      </c>
      <c r="L10" s="32">
        <f t="shared" si="3"/>
        <v>8.5419999999999992E-3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ht="20" x14ac:dyDescent="0.2">
      <c r="A11" s="73">
        <v>46059</v>
      </c>
      <c r="B11" s="27" t="str">
        <f t="shared" si="0"/>
        <v>Friday</v>
      </c>
      <c r="C11" s="59" t="s">
        <v>211</v>
      </c>
      <c r="D11" s="68"/>
      <c r="E11" s="68">
        <v>45200</v>
      </c>
      <c r="F11" s="68">
        <v>206</v>
      </c>
      <c r="G11" s="68">
        <v>469</v>
      </c>
      <c r="H11" s="96" t="s">
        <v>168</v>
      </c>
      <c r="I11" s="75" t="s">
        <v>173</v>
      </c>
      <c r="J11" s="65" t="str">
        <f t="shared" si="1"/>
        <v/>
      </c>
      <c r="K11" s="72">
        <f t="shared" si="2"/>
        <v>4.5575221238938054E-3</v>
      </c>
      <c r="L11" s="32">
        <f t="shared" si="3"/>
        <v>1.146875E-2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ht="20" x14ac:dyDescent="0.2">
      <c r="A12" s="73">
        <v>46059</v>
      </c>
      <c r="B12" s="27" t="str">
        <f t="shared" si="0"/>
        <v>Friday</v>
      </c>
      <c r="C12" s="59" t="s">
        <v>211</v>
      </c>
      <c r="D12" s="68"/>
      <c r="E12" s="68">
        <v>96300</v>
      </c>
      <c r="F12" s="68">
        <v>257</v>
      </c>
      <c r="G12" s="68">
        <v>545</v>
      </c>
      <c r="H12" s="96" t="s">
        <v>168</v>
      </c>
      <c r="I12" s="33" t="s">
        <v>142</v>
      </c>
      <c r="J12" s="65" t="str">
        <f t="shared" si="1"/>
        <v/>
      </c>
      <c r="K12" s="72">
        <f t="shared" si="2"/>
        <v>2.6687435098650051E-3</v>
      </c>
      <c r="L12" s="32">
        <f t="shared" si="3"/>
        <v>2.4275499999999998E-2</v>
      </c>
      <c r="M12" s="33"/>
      <c r="N12" s="119" t="s">
        <v>27</v>
      </c>
      <c r="O12" s="120">
        <f>MAX(E7:E36)</f>
        <v>187000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ht="20" x14ac:dyDescent="0.2">
      <c r="A13" s="73">
        <v>46059</v>
      </c>
      <c r="B13" s="27" t="str">
        <f t="shared" si="0"/>
        <v>Friday</v>
      </c>
      <c r="C13" s="74" t="s">
        <v>0</v>
      </c>
      <c r="D13" s="68">
        <v>250000</v>
      </c>
      <c r="E13" s="68">
        <v>6496</v>
      </c>
      <c r="F13" s="68">
        <v>38</v>
      </c>
      <c r="G13" s="68">
        <v>38</v>
      </c>
      <c r="H13" s="97" t="s">
        <v>131</v>
      </c>
      <c r="I13" s="77" t="s">
        <v>145</v>
      </c>
      <c r="J13" s="65">
        <f t="shared" si="1"/>
        <v>2.5984E-2</v>
      </c>
      <c r="K13" s="72">
        <f t="shared" si="2"/>
        <v>5.8497536945812806E-3</v>
      </c>
      <c r="L13" s="32">
        <f t="shared" si="3"/>
        <v>1.6429999999999999E-3</v>
      </c>
      <c r="M13" s="33"/>
      <c r="N13" s="119" t="s">
        <v>26</v>
      </c>
      <c r="O13" s="120">
        <f>MAX(D7:D36)</f>
        <v>3000000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ht="20" x14ac:dyDescent="0.2">
      <c r="A14" s="61">
        <v>46058</v>
      </c>
      <c r="B14" s="27" t="str">
        <f t="shared" si="0"/>
        <v>Thursday</v>
      </c>
      <c r="C14" s="64" t="s">
        <v>211</v>
      </c>
      <c r="D14" s="62"/>
      <c r="E14" s="62">
        <v>91100</v>
      </c>
      <c r="F14" s="62">
        <v>339</v>
      </c>
      <c r="G14" s="62">
        <v>1196</v>
      </c>
      <c r="H14" s="98" t="s">
        <v>171</v>
      </c>
      <c r="I14" s="77" t="s">
        <v>143</v>
      </c>
      <c r="J14" s="65" t="str">
        <f t="shared" si="1"/>
        <v/>
      </c>
      <c r="K14" s="72">
        <f t="shared" si="2"/>
        <v>3.7211855104281009E-3</v>
      </c>
      <c r="L14" s="32">
        <f t="shared" si="3"/>
        <v>2.3158749999999999E-2</v>
      </c>
      <c r="M14" s="33"/>
      <c r="N14" s="119" t="s">
        <v>25</v>
      </c>
      <c r="O14" s="120">
        <f>MAX(F7:F36)</f>
        <v>1089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ht="20" x14ac:dyDescent="0.2">
      <c r="A15" s="73">
        <v>46058</v>
      </c>
      <c r="B15" s="27" t="str">
        <f t="shared" si="0"/>
        <v>Thursday</v>
      </c>
      <c r="C15" s="64" t="s">
        <v>211</v>
      </c>
      <c r="D15" s="68"/>
      <c r="E15" s="68">
        <v>52200</v>
      </c>
      <c r="F15" s="68">
        <v>227</v>
      </c>
      <c r="G15" s="68">
        <v>374</v>
      </c>
      <c r="H15" s="94" t="s">
        <v>172</v>
      </c>
      <c r="I15" s="75" t="s">
        <v>161</v>
      </c>
      <c r="J15" s="65" t="str">
        <f t="shared" si="1"/>
        <v/>
      </c>
      <c r="K15" s="72">
        <f t="shared" si="2"/>
        <v>4.3486590038314173E-3</v>
      </c>
      <c r="L15" s="32">
        <f t="shared" si="3"/>
        <v>1.320025E-2</v>
      </c>
      <c r="M15" s="33"/>
      <c r="N15" s="119" t="s">
        <v>119</v>
      </c>
      <c r="O15" s="120">
        <f>MAX(G7:G36)</f>
        <v>2656</v>
      </c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ht="20" x14ac:dyDescent="0.2">
      <c r="A16" s="73">
        <v>46058</v>
      </c>
      <c r="B16" s="27" t="str">
        <f t="shared" si="0"/>
        <v>Thursday</v>
      </c>
      <c r="C16" s="64" t="s">
        <v>211</v>
      </c>
      <c r="D16" s="68"/>
      <c r="E16" s="68">
        <v>29000</v>
      </c>
      <c r="F16" s="68">
        <v>157</v>
      </c>
      <c r="G16" s="68">
        <v>305</v>
      </c>
      <c r="H16" s="99" t="s">
        <v>171</v>
      </c>
      <c r="I16" s="77" t="s">
        <v>144</v>
      </c>
      <c r="J16" s="65" t="str">
        <f t="shared" si="1"/>
        <v/>
      </c>
      <c r="K16" s="72">
        <f t="shared" si="2"/>
        <v>5.4137931034482761E-3</v>
      </c>
      <c r="L16" s="32">
        <f t="shared" si="3"/>
        <v>7.3654999999999997E-3</v>
      </c>
      <c r="M16" s="33"/>
      <c r="N16" s="119" t="s">
        <v>24</v>
      </c>
      <c r="O16" s="121">
        <f>MAX(J7:J36)</f>
        <v>5.8999999999999997E-2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ht="20" x14ac:dyDescent="0.2">
      <c r="A17" s="73">
        <v>46058</v>
      </c>
      <c r="B17" s="27" t="str">
        <f t="shared" si="0"/>
        <v>Thursday</v>
      </c>
      <c r="C17" s="74" t="s">
        <v>0</v>
      </c>
      <c r="D17" s="78">
        <v>1100000</v>
      </c>
      <c r="E17" s="68">
        <v>7287</v>
      </c>
      <c r="F17" s="68">
        <v>73</v>
      </c>
      <c r="G17" s="68">
        <v>33</v>
      </c>
      <c r="H17" s="97" t="s">
        <v>131</v>
      </c>
      <c r="I17" s="75" t="s">
        <v>146</v>
      </c>
      <c r="J17" s="65">
        <f t="shared" si="1"/>
        <v>6.6245454545454541E-3</v>
      </c>
      <c r="K17" s="72">
        <f t="shared" si="2"/>
        <v>1.0017839989021546E-2</v>
      </c>
      <c r="L17" s="32">
        <f t="shared" si="3"/>
        <v>1.8482500000000001E-3</v>
      </c>
      <c r="M17" s="33"/>
      <c r="N17" s="119" t="s">
        <v>23</v>
      </c>
      <c r="O17" s="121">
        <f>MAX(K7:K36)</f>
        <v>1.6102941176470587E-2</v>
      </c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ht="20" x14ac:dyDescent="0.2">
      <c r="A18" s="179">
        <v>46057</v>
      </c>
      <c r="B18" s="180" t="str">
        <f t="shared" si="0"/>
        <v>Wednesday</v>
      </c>
      <c r="C18" s="181" t="s">
        <v>0</v>
      </c>
      <c r="D18" s="182">
        <v>3000000</v>
      </c>
      <c r="E18" s="182">
        <v>177000</v>
      </c>
      <c r="F18" s="182">
        <v>1089</v>
      </c>
      <c r="G18" s="182">
        <v>2515</v>
      </c>
      <c r="H18" s="153" t="s">
        <v>132</v>
      </c>
      <c r="I18" s="183" t="s">
        <v>147</v>
      </c>
      <c r="J18" s="184">
        <f t="shared" si="1"/>
        <v>5.8999999999999997E-2</v>
      </c>
      <c r="K18" s="185">
        <f t="shared" si="2"/>
        <v>6.1525423728813556E-3</v>
      </c>
      <c r="L18" s="145">
        <f t="shared" si="3"/>
        <v>4.5150999999999997E-2</v>
      </c>
      <c r="M18" s="33"/>
      <c r="N18" s="119" t="s">
        <v>120</v>
      </c>
      <c r="O18" s="173">
        <f>MAX(L7:L36)</f>
        <v>4.7645750000000001E-2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ht="20" x14ac:dyDescent="0.2">
      <c r="A19" s="73">
        <v>46057</v>
      </c>
      <c r="B19" s="27" t="str">
        <f t="shared" si="0"/>
        <v>Wednesday</v>
      </c>
      <c r="C19" s="74" t="s">
        <v>211</v>
      </c>
      <c r="D19" s="68"/>
      <c r="E19" s="68">
        <v>40900</v>
      </c>
      <c r="F19" s="68">
        <v>232</v>
      </c>
      <c r="G19" s="68">
        <v>248</v>
      </c>
      <c r="H19" s="96" t="s">
        <v>168</v>
      </c>
      <c r="I19" s="75" t="s">
        <v>148</v>
      </c>
      <c r="J19" s="65" t="str">
        <f t="shared" si="1"/>
        <v/>
      </c>
      <c r="K19" s="72">
        <f t="shared" si="2"/>
        <v>5.6723716381418092E-3</v>
      </c>
      <c r="L19" s="32">
        <f t="shared" si="3"/>
        <v>1.0345E-2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ht="20" x14ac:dyDescent="0.2">
      <c r="A20" s="179">
        <v>46057</v>
      </c>
      <c r="B20" s="180" t="str">
        <f t="shared" si="0"/>
        <v>Wednesday</v>
      </c>
      <c r="C20" s="181" t="s">
        <v>211</v>
      </c>
      <c r="D20" s="182"/>
      <c r="E20" s="182">
        <v>104000</v>
      </c>
      <c r="F20" s="182">
        <v>551</v>
      </c>
      <c r="G20" s="182">
        <v>775</v>
      </c>
      <c r="H20" s="152" t="s">
        <v>172</v>
      </c>
      <c r="I20" s="186" t="s">
        <v>162</v>
      </c>
      <c r="J20" s="184" t="str">
        <f t="shared" si="1"/>
        <v/>
      </c>
      <c r="K20" s="185">
        <f t="shared" si="2"/>
        <v>5.2980769230769227E-3</v>
      </c>
      <c r="L20" s="145">
        <f t="shared" si="3"/>
        <v>2.6331500000000001E-2</v>
      </c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ht="20" x14ac:dyDescent="0.2">
      <c r="A21" s="147">
        <v>46056</v>
      </c>
      <c r="B21" s="148" t="str">
        <f t="shared" si="0"/>
        <v>Tuesday</v>
      </c>
      <c r="C21" s="149" t="s">
        <v>211</v>
      </c>
      <c r="D21" s="150"/>
      <c r="E21" s="150">
        <v>187000</v>
      </c>
      <c r="F21" s="150">
        <v>927</v>
      </c>
      <c r="G21" s="150">
        <v>2656</v>
      </c>
      <c r="H21" s="151" t="s">
        <v>171</v>
      </c>
      <c r="I21" s="142" t="s">
        <v>149</v>
      </c>
      <c r="J21" s="143" t="str">
        <f t="shared" si="1"/>
        <v/>
      </c>
      <c r="K21" s="144">
        <f t="shared" si="2"/>
        <v>4.957219251336898E-3</v>
      </c>
      <c r="L21" s="146">
        <f t="shared" si="3"/>
        <v>4.7645750000000001E-2</v>
      </c>
      <c r="M21" s="33"/>
      <c r="N21" s="35" t="s">
        <v>22</v>
      </c>
      <c r="O21" s="189">
        <f>AVERAGE(E7:E36)</f>
        <v>56796.1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ht="20" x14ac:dyDescent="0.2">
      <c r="A22" s="73">
        <v>46056</v>
      </c>
      <c r="B22" s="27" t="str">
        <f t="shared" si="0"/>
        <v>Tuesday</v>
      </c>
      <c r="C22" s="74" t="s">
        <v>211</v>
      </c>
      <c r="D22" s="68"/>
      <c r="E22" s="68">
        <v>85300</v>
      </c>
      <c r="F22" s="68">
        <v>619</v>
      </c>
      <c r="G22" s="68">
        <v>1030</v>
      </c>
      <c r="H22" s="99" t="s">
        <v>171</v>
      </c>
      <c r="I22" s="75" t="s">
        <v>175</v>
      </c>
      <c r="J22" s="65" t="str">
        <f t="shared" si="1"/>
        <v/>
      </c>
      <c r="K22" s="72">
        <f t="shared" si="2"/>
        <v>7.2567409144196956E-3</v>
      </c>
      <c r="L22" s="32">
        <f t="shared" si="3"/>
        <v>2.173725E-2</v>
      </c>
      <c r="M22" s="33"/>
      <c r="N22" s="35" t="s">
        <v>20</v>
      </c>
      <c r="O22" s="189">
        <f>AVERAGE(D7:D36)</f>
        <v>1185250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ht="20" x14ac:dyDescent="0.2">
      <c r="A23" s="73">
        <v>46055</v>
      </c>
      <c r="B23" s="27" t="str">
        <f t="shared" si="0"/>
        <v>Monday</v>
      </c>
      <c r="C23" s="74" t="s">
        <v>1</v>
      </c>
      <c r="D23" s="68"/>
      <c r="E23" s="68">
        <v>30600</v>
      </c>
      <c r="F23" s="68">
        <v>131</v>
      </c>
      <c r="G23" s="68">
        <v>257</v>
      </c>
      <c r="H23" s="99" t="s">
        <v>171</v>
      </c>
      <c r="I23" s="75" t="s">
        <v>150</v>
      </c>
      <c r="J23" s="65" t="str">
        <f t="shared" si="1"/>
        <v/>
      </c>
      <c r="K23" s="72">
        <f t="shared" si="2"/>
        <v>4.2810457516339866E-3</v>
      </c>
      <c r="L23" s="32">
        <f t="shared" si="3"/>
        <v>7.7470000000000004E-3</v>
      </c>
      <c r="M23" s="33"/>
      <c r="N23" s="35" t="s">
        <v>19</v>
      </c>
      <c r="O23" s="189">
        <f>AVERAGE(F7:F36)</f>
        <v>283.06666666666666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ht="20" x14ac:dyDescent="0.2">
      <c r="A24" s="73">
        <v>46054</v>
      </c>
      <c r="B24" s="27" t="str">
        <f t="shared" si="0"/>
        <v>Sunday</v>
      </c>
      <c r="C24" s="74" t="s">
        <v>211</v>
      </c>
      <c r="D24" s="68"/>
      <c r="E24" s="68">
        <v>18200</v>
      </c>
      <c r="F24" s="68">
        <v>113</v>
      </c>
      <c r="G24" s="68">
        <v>81</v>
      </c>
      <c r="H24" s="97" t="s">
        <v>131</v>
      </c>
      <c r="I24" s="75" t="s">
        <v>151</v>
      </c>
      <c r="J24" s="65" t="str">
        <f t="shared" si="1"/>
        <v/>
      </c>
      <c r="K24" s="72">
        <f t="shared" si="2"/>
        <v>6.2087912087912091E-3</v>
      </c>
      <c r="L24" s="32">
        <f t="shared" si="3"/>
        <v>4.5985000000000002E-3</v>
      </c>
      <c r="M24" s="33"/>
      <c r="N24" s="35" t="s">
        <v>122</v>
      </c>
      <c r="O24" s="189">
        <f>AVERAGE(G7:G36)</f>
        <v>513.9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ht="20" x14ac:dyDescent="0.2">
      <c r="A25" s="179">
        <v>46053</v>
      </c>
      <c r="B25" s="180" t="str">
        <f t="shared" si="0"/>
        <v>Saturday</v>
      </c>
      <c r="C25" s="181" t="s">
        <v>1</v>
      </c>
      <c r="D25" s="182"/>
      <c r="E25" s="182">
        <v>99100</v>
      </c>
      <c r="F25" s="182">
        <v>362</v>
      </c>
      <c r="G25" s="182">
        <v>888</v>
      </c>
      <c r="H25" s="154" t="s">
        <v>171</v>
      </c>
      <c r="I25" s="183" t="s">
        <v>152</v>
      </c>
      <c r="J25" s="184" t="str">
        <f t="shared" si="1"/>
        <v/>
      </c>
      <c r="K25" s="185">
        <f t="shared" si="2"/>
        <v>3.6528758829465187E-3</v>
      </c>
      <c r="L25" s="145">
        <f t="shared" si="3"/>
        <v>2.5087499999999999E-2</v>
      </c>
      <c r="M25" s="33"/>
      <c r="N25" s="35" t="s">
        <v>18</v>
      </c>
      <c r="O25" s="190">
        <f>AVERAGE(J7:J36)</f>
        <v>3.415533329458266E-2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ht="20" x14ac:dyDescent="0.2">
      <c r="A26" s="73">
        <v>46051</v>
      </c>
      <c r="B26" s="27" t="str">
        <f t="shared" si="0"/>
        <v>Thursday</v>
      </c>
      <c r="C26" s="74" t="s">
        <v>211</v>
      </c>
      <c r="D26" s="68"/>
      <c r="E26" s="68">
        <v>13600</v>
      </c>
      <c r="F26" s="68">
        <v>219</v>
      </c>
      <c r="G26" s="68">
        <v>96</v>
      </c>
      <c r="H26" s="97" t="s">
        <v>131</v>
      </c>
      <c r="I26" s="75" t="s">
        <v>153</v>
      </c>
      <c r="J26" s="65" t="str">
        <f t="shared" si="1"/>
        <v/>
      </c>
      <c r="K26" s="72">
        <f t="shared" si="2"/>
        <v>1.6102941176470587E-2</v>
      </c>
      <c r="L26" s="32">
        <f t="shared" si="3"/>
        <v>3.4787500000000001E-3</v>
      </c>
      <c r="M26" s="33"/>
      <c r="N26" s="35" t="s">
        <v>17</v>
      </c>
      <c r="O26" s="190">
        <f>AVERAGE(K7:K36)</f>
        <v>5.6710968714313633E-3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ht="20" x14ac:dyDescent="0.2">
      <c r="A27" s="73">
        <v>46050</v>
      </c>
      <c r="B27" s="27" t="str">
        <f t="shared" si="0"/>
        <v>Wednesday</v>
      </c>
      <c r="C27" s="74" t="s">
        <v>211</v>
      </c>
      <c r="D27" s="68"/>
      <c r="E27" s="68">
        <v>53000</v>
      </c>
      <c r="F27" s="68">
        <v>166</v>
      </c>
      <c r="G27" s="68">
        <v>461</v>
      </c>
      <c r="H27" s="97" t="s">
        <v>131</v>
      </c>
      <c r="I27" s="75" t="s">
        <v>154</v>
      </c>
      <c r="J27" s="65" t="str">
        <f t="shared" si="1"/>
        <v/>
      </c>
      <c r="K27" s="72">
        <f t="shared" si="2"/>
        <v>3.1320754716981131E-3</v>
      </c>
      <c r="L27" s="32">
        <f t="shared" si="3"/>
        <v>1.340675E-2</v>
      </c>
      <c r="M27" s="33"/>
      <c r="N27" s="35" t="s">
        <v>123</v>
      </c>
      <c r="O27" s="191">
        <f>AVERAGE(L7:L36)</f>
        <v>1.4398266666666664E-2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 ht="20" x14ac:dyDescent="0.2">
      <c r="A28" s="73">
        <v>46049</v>
      </c>
      <c r="B28" s="27" t="str">
        <f t="shared" si="0"/>
        <v>Tuesday</v>
      </c>
      <c r="C28" s="74" t="s">
        <v>211</v>
      </c>
      <c r="D28" s="68"/>
      <c r="E28" s="68">
        <v>20000</v>
      </c>
      <c r="F28" s="68">
        <v>133</v>
      </c>
      <c r="G28" s="68">
        <v>108</v>
      </c>
      <c r="H28" s="96" t="s">
        <v>168</v>
      </c>
      <c r="I28" s="75" t="s">
        <v>155</v>
      </c>
      <c r="J28" s="65" t="str">
        <f t="shared" si="1"/>
        <v/>
      </c>
      <c r="K28" s="72">
        <f t="shared" si="2"/>
        <v>6.6499999999999997E-3</v>
      </c>
      <c r="L28" s="32">
        <f t="shared" si="3"/>
        <v>5.0602499999999996E-3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ht="20" x14ac:dyDescent="0.2">
      <c r="A29" s="73">
        <v>46048</v>
      </c>
      <c r="B29" s="27" t="str">
        <f t="shared" si="0"/>
        <v>Monday</v>
      </c>
      <c r="C29" s="74" t="s">
        <v>211</v>
      </c>
      <c r="D29" s="68"/>
      <c r="E29" s="68">
        <v>26200</v>
      </c>
      <c r="F29" s="68">
        <v>176</v>
      </c>
      <c r="G29" s="68">
        <v>159</v>
      </c>
      <c r="H29" s="96" t="s">
        <v>168</v>
      </c>
      <c r="I29" s="33" t="s">
        <v>156</v>
      </c>
      <c r="J29" s="65" t="str">
        <f t="shared" si="1"/>
        <v/>
      </c>
      <c r="K29" s="72">
        <f t="shared" si="2"/>
        <v>6.7175572519083968E-3</v>
      </c>
      <c r="L29" s="32">
        <f t="shared" si="3"/>
        <v>6.6337499999999999E-3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spans="1:29" ht="20" x14ac:dyDescent="0.2">
      <c r="A30" s="61">
        <v>46047</v>
      </c>
      <c r="B30" s="27" t="str">
        <f t="shared" si="0"/>
        <v>Sunday</v>
      </c>
      <c r="C30" s="74" t="s">
        <v>211</v>
      </c>
      <c r="D30" s="62"/>
      <c r="E30" s="62">
        <v>27500</v>
      </c>
      <c r="F30" s="62">
        <v>210</v>
      </c>
      <c r="G30" s="62">
        <v>133</v>
      </c>
      <c r="H30" s="100" t="s">
        <v>131</v>
      </c>
      <c r="I30" s="71" t="s">
        <v>157</v>
      </c>
      <c r="J30" s="65" t="str">
        <f t="shared" si="1"/>
        <v/>
      </c>
      <c r="K30" s="72">
        <f t="shared" si="2"/>
        <v>7.6363636363636364E-3</v>
      </c>
      <c r="L30" s="32">
        <f t="shared" si="3"/>
        <v>6.9607499999999999E-3</v>
      </c>
      <c r="M30" s="33"/>
      <c r="N30" s="123" t="s">
        <v>16</v>
      </c>
      <c r="O30" s="174">
        <f>O21/B2</f>
        <v>1.4199024999999999E-2</v>
      </c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ht="20" x14ac:dyDescent="0.2">
      <c r="A31" s="73">
        <v>46046</v>
      </c>
      <c r="B31" s="27" t="str">
        <f t="shared" si="0"/>
        <v>Saturday</v>
      </c>
      <c r="C31" s="74" t="s">
        <v>211</v>
      </c>
      <c r="D31" s="68"/>
      <c r="E31" s="68">
        <v>46500</v>
      </c>
      <c r="F31" s="68">
        <v>220</v>
      </c>
      <c r="G31" s="68">
        <v>182</v>
      </c>
      <c r="H31" s="99" t="s">
        <v>171</v>
      </c>
      <c r="I31" s="75" t="s">
        <v>158</v>
      </c>
      <c r="J31" s="65" t="str">
        <f t="shared" si="1"/>
        <v/>
      </c>
      <c r="K31" s="72">
        <f t="shared" si="2"/>
        <v>4.7311827956989247E-3</v>
      </c>
      <c r="L31" s="32">
        <f t="shared" si="3"/>
        <v>1.17255E-2</v>
      </c>
      <c r="M31" s="33"/>
      <c r="N31" s="123" t="s">
        <v>14</v>
      </c>
      <c r="O31" s="174">
        <f>O22/B2</f>
        <v>0.29631249999999998</v>
      </c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ht="20" x14ac:dyDescent="0.2">
      <c r="A32" s="179">
        <v>46045</v>
      </c>
      <c r="B32" s="180" t="str">
        <f t="shared" si="0"/>
        <v>Friday</v>
      </c>
      <c r="C32" s="181" t="s">
        <v>211</v>
      </c>
      <c r="D32" s="182"/>
      <c r="E32" s="182">
        <v>134000</v>
      </c>
      <c r="F32" s="182">
        <v>762</v>
      </c>
      <c r="G32" s="182">
        <v>831</v>
      </c>
      <c r="H32" s="155" t="s">
        <v>131</v>
      </c>
      <c r="I32" s="183" t="s">
        <v>169</v>
      </c>
      <c r="J32" s="184" t="str">
        <f t="shared" si="1"/>
        <v/>
      </c>
      <c r="K32" s="185">
        <f t="shared" si="2"/>
        <v>5.6865671641791044E-3</v>
      </c>
      <c r="L32" s="145">
        <f t="shared" si="3"/>
        <v>3.3898249999999998E-2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ht="20" x14ac:dyDescent="0.2">
      <c r="A33" s="73">
        <v>46044</v>
      </c>
      <c r="B33" s="27" t="str">
        <f t="shared" si="0"/>
        <v>Thursday</v>
      </c>
      <c r="C33" s="74" t="s">
        <v>211</v>
      </c>
      <c r="D33" s="68"/>
      <c r="E33" s="68">
        <v>12900</v>
      </c>
      <c r="F33" s="68">
        <v>89</v>
      </c>
      <c r="G33" s="68">
        <v>115</v>
      </c>
      <c r="H33" s="102" t="s">
        <v>174</v>
      </c>
      <c r="I33" s="21" t="s">
        <v>163</v>
      </c>
      <c r="J33" s="65" t="str">
        <f t="shared" si="1"/>
        <v/>
      </c>
      <c r="K33" s="72">
        <f t="shared" si="2"/>
        <v>6.8992248062015506E-3</v>
      </c>
      <c r="L33" s="32">
        <f t="shared" si="3"/>
        <v>3.2759999999999998E-3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ht="20" x14ac:dyDescent="0.2">
      <c r="A34" s="73">
        <v>46043</v>
      </c>
      <c r="B34" s="27" t="str">
        <f t="shared" si="0"/>
        <v>Wednesday</v>
      </c>
      <c r="C34" s="74" t="s">
        <v>211</v>
      </c>
      <c r="D34" s="68"/>
      <c r="E34" s="68">
        <v>91700</v>
      </c>
      <c r="F34" s="68">
        <v>348</v>
      </c>
      <c r="G34" s="68">
        <v>515</v>
      </c>
      <c r="H34" s="101" t="s">
        <v>132</v>
      </c>
      <c r="I34" s="33" t="s">
        <v>170</v>
      </c>
      <c r="J34" s="65" t="str">
        <f t="shared" si="1"/>
        <v/>
      </c>
      <c r="K34" s="72">
        <f t="shared" si="2"/>
        <v>3.7949836423118864E-3</v>
      </c>
      <c r="L34" s="32">
        <f t="shared" si="3"/>
        <v>2.3140750000000002E-2</v>
      </c>
      <c r="M34" s="33"/>
      <c r="N34" s="322" t="s">
        <v>13</v>
      </c>
      <c r="O34" s="32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ht="20" x14ac:dyDescent="0.2">
      <c r="A35" s="80">
        <v>46042</v>
      </c>
      <c r="B35" s="81" t="str">
        <f t="shared" si="0"/>
        <v>Tuesday</v>
      </c>
      <c r="C35" s="74" t="s">
        <v>211</v>
      </c>
      <c r="D35" s="82"/>
      <c r="E35" s="82">
        <v>42400</v>
      </c>
      <c r="F35" s="82">
        <v>124</v>
      </c>
      <c r="G35" s="82">
        <v>230</v>
      </c>
      <c r="H35" s="96" t="s">
        <v>168</v>
      </c>
      <c r="I35" s="83" t="s">
        <v>164</v>
      </c>
      <c r="J35" s="65" t="str">
        <f t="shared" si="1"/>
        <v/>
      </c>
      <c r="K35" s="72">
        <f t="shared" si="2"/>
        <v>2.9245283018867925E-3</v>
      </c>
      <c r="L35" s="32">
        <f t="shared" si="3"/>
        <v>1.06885E-2</v>
      </c>
      <c r="M35" s="33"/>
      <c r="N35" s="175" t="s">
        <v>11</v>
      </c>
      <c r="O35" s="176">
        <f>COUNTIF(B6:B36, "Thursday")</f>
        <v>6</v>
      </c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ht="20" x14ac:dyDescent="0.2">
      <c r="A36" s="73">
        <v>46041</v>
      </c>
      <c r="B36" s="27" t="str">
        <f t="shared" si="0"/>
        <v>Monday</v>
      </c>
      <c r="C36" s="74" t="s">
        <v>1</v>
      </c>
      <c r="D36" s="68"/>
      <c r="E36" s="68">
        <v>14800</v>
      </c>
      <c r="F36" s="68">
        <v>107</v>
      </c>
      <c r="G36" s="68">
        <v>114</v>
      </c>
      <c r="H36" s="96" t="s">
        <v>168</v>
      </c>
      <c r="I36" s="77" t="s">
        <v>165</v>
      </c>
      <c r="J36" s="65" t="str">
        <f t="shared" si="1"/>
        <v/>
      </c>
      <c r="K36" s="72">
        <f t="shared" si="2"/>
        <v>7.2297297297297296E-3</v>
      </c>
      <c r="L36" s="32">
        <f t="shared" si="3"/>
        <v>3.7552499999999999E-3</v>
      </c>
      <c r="M36" s="33"/>
      <c r="N36" s="175" t="s">
        <v>10</v>
      </c>
      <c r="O36" s="176">
        <f>COUNTIF(B7:B36, "Wednesday")</f>
        <v>5</v>
      </c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1:29" ht="20" x14ac:dyDescent="0.2">
      <c r="A37" s="84"/>
      <c r="B37" s="85"/>
      <c r="C37" s="86"/>
      <c r="D37" s="87"/>
      <c r="E37" s="87"/>
      <c r="F37" s="87"/>
      <c r="G37" s="87"/>
      <c r="H37" s="87"/>
      <c r="I37" s="86"/>
      <c r="J37" s="88"/>
      <c r="K37" s="88"/>
      <c r="L37" s="33"/>
      <c r="M37" s="33"/>
      <c r="N37" s="175" t="s">
        <v>9</v>
      </c>
      <c r="O37" s="176">
        <f>COUNTIF(B7:B36, "Tuesday")</f>
        <v>4</v>
      </c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ht="20" x14ac:dyDescent="0.2">
      <c r="A38" s="84"/>
      <c r="B38" s="85"/>
      <c r="C38" s="86"/>
      <c r="D38" s="87"/>
      <c r="E38" s="87"/>
      <c r="F38" s="87"/>
      <c r="G38" s="87"/>
      <c r="H38" s="87"/>
      <c r="I38" s="86"/>
      <c r="J38" s="88"/>
      <c r="K38" s="88"/>
      <c r="L38" s="33"/>
      <c r="M38" s="33"/>
      <c r="N38" s="175" t="s">
        <v>8</v>
      </c>
      <c r="O38" s="176">
        <f>COUNTIF(B7:B36, "Monday")</f>
        <v>3</v>
      </c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spans="1:29" ht="20" x14ac:dyDescent="0.2">
      <c r="A39" s="84"/>
      <c r="B39" s="85"/>
      <c r="C39" s="86"/>
      <c r="D39" s="87"/>
      <c r="E39" s="87"/>
      <c r="F39" s="33"/>
      <c r="G39" s="33"/>
      <c r="H39" s="33"/>
      <c r="I39" s="86"/>
      <c r="J39" s="88"/>
      <c r="K39" s="88"/>
      <c r="L39" s="33"/>
      <c r="M39" s="33"/>
      <c r="N39" s="175" t="s">
        <v>7</v>
      </c>
      <c r="O39" s="176">
        <f>COUNTIF(B7:B36, "Sunday")</f>
        <v>3</v>
      </c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spans="1:29" ht="20" x14ac:dyDescent="0.2">
      <c r="A40" s="89"/>
      <c r="B40" s="85"/>
      <c r="C40" s="33"/>
      <c r="D40" s="33"/>
      <c r="E40" s="33"/>
      <c r="F40" s="33"/>
      <c r="G40" s="33"/>
      <c r="H40" s="33"/>
      <c r="I40" s="86"/>
      <c r="J40" s="88"/>
      <c r="K40" s="88"/>
      <c r="L40" s="33"/>
      <c r="M40" s="33"/>
      <c r="N40" s="175" t="s">
        <v>6</v>
      </c>
      <c r="O40" s="176">
        <f>COUNTIF(B7:B36, "Saturday")</f>
        <v>4</v>
      </c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spans="1:29" ht="20" x14ac:dyDescent="0.2">
      <c r="A41" s="84"/>
      <c r="D41" s="33"/>
      <c r="E41" s="33"/>
      <c r="F41" s="33"/>
      <c r="G41" s="33"/>
      <c r="H41" s="33"/>
      <c r="I41" s="86"/>
      <c r="J41" s="70"/>
      <c r="K41" s="88"/>
      <c r="L41" s="33"/>
      <c r="M41" s="33"/>
      <c r="N41" s="175" t="s">
        <v>5</v>
      </c>
      <c r="O41" s="176">
        <f>COUNTIF(B7:B36, "Friday")</f>
        <v>5</v>
      </c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29" ht="20" x14ac:dyDescent="0.2">
      <c r="A42" s="84"/>
      <c r="B42" s="103" t="s">
        <v>137</v>
      </c>
      <c r="C42" s="33" t="s">
        <v>176</v>
      </c>
      <c r="E42" s="33"/>
      <c r="F42" s="33"/>
      <c r="G42" s="33"/>
      <c r="H42" s="33"/>
      <c r="I42" s="86"/>
      <c r="J42" s="88"/>
      <c r="K42" s="88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spans="1:29" ht="20" x14ac:dyDescent="0.2">
      <c r="A43" s="84"/>
      <c r="B43" s="22" t="s">
        <v>167</v>
      </c>
      <c r="C43" s="106">
        <v>1.379E-2</v>
      </c>
      <c r="E43" s="33"/>
      <c r="F43" s="33"/>
      <c r="G43" s="33"/>
      <c r="H43" s="33"/>
      <c r="I43" s="86"/>
      <c r="J43" s="88"/>
      <c r="K43" s="88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spans="1:29" ht="20" x14ac:dyDescent="0.2">
      <c r="A44" s="84"/>
      <c r="B44" s="22" t="s">
        <v>174</v>
      </c>
      <c r="C44" s="106">
        <v>3.2759999999999998E-3</v>
      </c>
      <c r="E44" s="33"/>
      <c r="F44" s="87"/>
      <c r="G44" s="87"/>
      <c r="H44" s="87"/>
      <c r="I44" s="86"/>
      <c r="J44" s="88"/>
      <c r="K44" s="88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spans="1:29" ht="20" x14ac:dyDescent="0.2">
      <c r="A45" s="84"/>
      <c r="B45" s="22" t="s">
        <v>168</v>
      </c>
      <c r="C45" s="106">
        <v>1.0318142857142857E-2</v>
      </c>
      <c r="E45" s="33"/>
      <c r="F45" s="87"/>
      <c r="G45" s="87"/>
      <c r="H45" s="87"/>
      <c r="I45" s="86"/>
      <c r="J45" s="88"/>
      <c r="K45" s="88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spans="1:29" ht="20" x14ac:dyDescent="0.2">
      <c r="A46" s="84"/>
      <c r="B46" s="22" t="s">
        <v>132</v>
      </c>
      <c r="C46" s="106">
        <v>3.4145874999999999E-2</v>
      </c>
      <c r="E46" s="33"/>
      <c r="F46" s="87"/>
      <c r="G46" s="87"/>
      <c r="H46" s="87"/>
      <c r="I46" s="86"/>
      <c r="J46" s="88"/>
      <c r="K46" s="8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1:29" ht="20" x14ac:dyDescent="0.2">
      <c r="A47" s="84"/>
      <c r="B47" s="22" t="s">
        <v>131</v>
      </c>
      <c r="C47" s="106">
        <v>9.4048928571428565E-3</v>
      </c>
      <c r="E47" s="33"/>
      <c r="F47" s="87"/>
      <c r="G47" s="87"/>
      <c r="H47" s="87"/>
      <c r="I47" s="86"/>
      <c r="J47" s="88"/>
      <c r="K47" s="88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spans="1:29" ht="20" x14ac:dyDescent="0.2">
      <c r="A48" s="84"/>
      <c r="B48" s="22" t="s">
        <v>172</v>
      </c>
      <c r="C48" s="106">
        <v>1.3136999999999999E-2</v>
      </c>
      <c r="E48" s="33"/>
      <c r="F48" s="87"/>
      <c r="G48" s="87"/>
      <c r="H48" s="87"/>
      <c r="I48" s="86"/>
      <c r="J48" s="88"/>
      <c r="K48" s="88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spans="1:29" ht="20" x14ac:dyDescent="0.2">
      <c r="A49" s="86"/>
      <c r="B49" s="22" t="s">
        <v>171</v>
      </c>
      <c r="C49" s="106">
        <v>1.9497624999999998E-2</v>
      </c>
      <c r="E49" s="33"/>
      <c r="F49" s="86"/>
      <c r="G49" s="86"/>
      <c r="H49" s="86"/>
      <c r="I49" s="86"/>
      <c r="J49" s="88"/>
      <c r="K49" s="88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spans="1:29" ht="20" x14ac:dyDescent="0.2">
      <c r="A50" s="86"/>
      <c r="B50" s="104" t="s">
        <v>77</v>
      </c>
      <c r="C50" s="105">
        <v>1.4398266666666664E-2</v>
      </c>
      <c r="E50" s="33"/>
      <c r="F50" s="86"/>
      <c r="G50" s="86"/>
      <c r="H50" s="86"/>
      <c r="I50" s="86"/>
      <c r="J50" s="88"/>
      <c r="K50" s="88"/>
      <c r="L50" s="33"/>
      <c r="M50" s="33"/>
      <c r="N50" s="90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spans="1:29" ht="20" x14ac:dyDescent="0.2">
      <c r="A51" s="33"/>
      <c r="B51" s="33"/>
      <c r="C51" s="33"/>
      <c r="D51" s="33"/>
      <c r="E51" s="33"/>
      <c r="F51" s="33"/>
      <c r="G51" s="33"/>
      <c r="H51" s="33"/>
      <c r="I51" s="33"/>
      <c r="J51" s="70"/>
      <c r="K51" s="70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spans="1:29" ht="20" x14ac:dyDescent="0.2">
      <c r="A52" s="91"/>
      <c r="B52" s="92"/>
      <c r="C52" s="33"/>
      <c r="D52" s="33"/>
      <c r="E52" s="33"/>
      <c r="F52" s="33"/>
      <c r="G52" s="33"/>
      <c r="H52" s="33"/>
      <c r="I52" s="33"/>
      <c r="J52" s="70"/>
      <c r="K52" s="70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spans="1:29" ht="20" x14ac:dyDescent="0.2">
      <c r="B53" s="33"/>
      <c r="C53" s="33"/>
      <c r="D53" s="33"/>
      <c r="E53" s="33"/>
      <c r="F53" s="33"/>
    </row>
    <row r="54" spans="1:29" ht="20" x14ac:dyDescent="0.2">
      <c r="B54" s="33"/>
      <c r="C54" s="33"/>
      <c r="D54" s="33"/>
      <c r="E54" s="33"/>
      <c r="F54" s="33"/>
      <c r="J54"/>
      <c r="K54"/>
    </row>
    <row r="55" spans="1:29" x14ac:dyDescent="0.2">
      <c r="J55"/>
      <c r="K55"/>
    </row>
    <row r="56" spans="1:29" x14ac:dyDescent="0.2">
      <c r="J56"/>
      <c r="K56"/>
    </row>
    <row r="57" spans="1:29" x14ac:dyDescent="0.2">
      <c r="J57"/>
      <c r="K57"/>
    </row>
    <row r="58" spans="1:29" x14ac:dyDescent="0.2">
      <c r="J58"/>
      <c r="K58"/>
    </row>
    <row r="59" spans="1:29" x14ac:dyDescent="0.2">
      <c r="J59"/>
      <c r="K59"/>
    </row>
    <row r="60" spans="1:29" x14ac:dyDescent="0.2">
      <c r="J60"/>
      <c r="K60"/>
    </row>
    <row r="61" spans="1:29" x14ac:dyDescent="0.2">
      <c r="J61"/>
      <c r="K61"/>
    </row>
    <row r="62" spans="1:29" x14ac:dyDescent="0.2">
      <c r="J62"/>
      <c r="K62"/>
    </row>
    <row r="63" spans="1:29" x14ac:dyDescent="0.2">
      <c r="J63"/>
      <c r="K63"/>
    </row>
    <row r="64" spans="1:29" x14ac:dyDescent="0.2">
      <c r="J64"/>
      <c r="K64"/>
    </row>
    <row r="65" spans="2:11" x14ac:dyDescent="0.2">
      <c r="J65"/>
      <c r="K65"/>
    </row>
    <row r="66" spans="2:11" x14ac:dyDescent="0.2">
      <c r="J66"/>
      <c r="K66"/>
    </row>
    <row r="67" spans="2:11" x14ac:dyDescent="0.2">
      <c r="J67"/>
      <c r="K67"/>
    </row>
    <row r="70" spans="2:11" ht="23" x14ac:dyDescent="0.25">
      <c r="B70" s="107"/>
      <c r="C70" s="107"/>
      <c r="D70" s="107"/>
      <c r="E70" s="107"/>
    </row>
    <row r="71" spans="2:11" ht="23" x14ac:dyDescent="0.25">
      <c r="B71" s="107"/>
      <c r="C71" s="107"/>
      <c r="D71" s="107"/>
      <c r="E71" s="107"/>
    </row>
    <row r="72" spans="2:11" ht="23" x14ac:dyDescent="0.25">
      <c r="B72" s="107"/>
      <c r="C72" s="107"/>
      <c r="D72" s="107"/>
      <c r="E72" s="107"/>
    </row>
    <row r="73" spans="2:11" ht="23" x14ac:dyDescent="0.25">
      <c r="B73" s="107"/>
      <c r="C73" s="107"/>
      <c r="D73" s="107"/>
      <c r="E73" s="107"/>
      <c r="F73" s="33"/>
    </row>
    <row r="74" spans="2:11" ht="23" x14ac:dyDescent="0.25">
      <c r="B74" s="107"/>
      <c r="C74" s="107"/>
      <c r="D74" s="107"/>
      <c r="E74" s="107"/>
      <c r="F74" s="33"/>
    </row>
    <row r="75" spans="2:11" ht="23" x14ac:dyDescent="0.25">
      <c r="B75" s="107"/>
      <c r="E75" s="107"/>
      <c r="F75" s="33"/>
    </row>
    <row r="76" spans="2:11" ht="23" x14ac:dyDescent="0.25">
      <c r="B76" s="107"/>
      <c r="E76" s="107"/>
      <c r="F76" s="33"/>
    </row>
    <row r="77" spans="2:11" ht="23" x14ac:dyDescent="0.25">
      <c r="B77" s="107"/>
      <c r="E77" s="107"/>
      <c r="F77" s="33"/>
    </row>
    <row r="78" spans="2:11" ht="23" x14ac:dyDescent="0.25">
      <c r="B78" s="107"/>
      <c r="E78" s="107"/>
      <c r="F78" s="33"/>
    </row>
    <row r="79" spans="2:11" ht="23" x14ac:dyDescent="0.25">
      <c r="B79" s="107"/>
      <c r="E79" s="107"/>
      <c r="F79" s="33"/>
    </row>
    <row r="80" spans="2:11" ht="23" x14ac:dyDescent="0.25">
      <c r="B80" s="107"/>
      <c r="E80" s="107"/>
      <c r="F80" s="33"/>
    </row>
    <row r="81" spans="2:6" ht="23" x14ac:dyDescent="0.25">
      <c r="B81" s="107"/>
      <c r="E81" s="107"/>
      <c r="F81" s="33"/>
    </row>
    <row r="82" spans="2:6" ht="23" x14ac:dyDescent="0.25">
      <c r="B82" s="107"/>
      <c r="E82" s="107"/>
      <c r="F82" s="33"/>
    </row>
    <row r="83" spans="2:6" ht="23" x14ac:dyDescent="0.25">
      <c r="B83" s="107"/>
      <c r="E83" s="107"/>
      <c r="F83" s="33"/>
    </row>
    <row r="84" spans="2:6" ht="23" x14ac:dyDescent="0.25">
      <c r="B84" s="107"/>
      <c r="C84" s="107"/>
      <c r="D84" s="107"/>
      <c r="E84" s="107"/>
      <c r="F84" s="33"/>
    </row>
    <row r="85" spans="2:6" ht="23" x14ac:dyDescent="0.25">
      <c r="B85" s="107"/>
      <c r="C85" s="107"/>
      <c r="D85" s="107"/>
      <c r="E85" s="107"/>
      <c r="F85" s="33"/>
    </row>
    <row r="86" spans="2:6" ht="23" x14ac:dyDescent="0.25">
      <c r="B86" s="107"/>
      <c r="C86" s="107"/>
      <c r="D86" s="107"/>
      <c r="E86" s="107"/>
      <c r="F86" s="33"/>
    </row>
    <row r="87" spans="2:6" ht="23" x14ac:dyDescent="0.25">
      <c r="B87" s="107"/>
      <c r="C87" s="107"/>
      <c r="D87" s="107"/>
      <c r="E87" s="107"/>
    </row>
    <row r="88" spans="2:6" ht="23" x14ac:dyDescent="0.25">
      <c r="B88" s="107"/>
      <c r="C88" s="107"/>
      <c r="D88" s="107"/>
      <c r="E88" s="107"/>
    </row>
    <row r="89" spans="2:6" ht="23" x14ac:dyDescent="0.25">
      <c r="B89" s="107"/>
      <c r="C89" s="107"/>
      <c r="D89" s="107"/>
      <c r="E89" s="107"/>
    </row>
    <row r="99" spans="2:5" ht="23" x14ac:dyDescent="0.25">
      <c r="B99" s="107"/>
      <c r="C99" s="107"/>
      <c r="D99" s="107"/>
      <c r="E99" s="107"/>
    </row>
    <row r="100" spans="2:5" ht="23" x14ac:dyDescent="0.25">
      <c r="B100" s="107" t="s">
        <v>240</v>
      </c>
      <c r="C100" s="107"/>
      <c r="D100" s="107"/>
      <c r="E100" s="107"/>
    </row>
    <row r="101" spans="2:5" ht="23" x14ac:dyDescent="0.25">
      <c r="B101" s="107"/>
      <c r="C101" s="107"/>
      <c r="D101" s="107"/>
      <c r="E101" s="107"/>
    </row>
    <row r="102" spans="2:5" ht="23" x14ac:dyDescent="0.25">
      <c r="B102" s="107"/>
      <c r="C102" s="107"/>
      <c r="D102" s="107"/>
      <c r="E102" s="107"/>
    </row>
    <row r="103" spans="2:5" ht="23" x14ac:dyDescent="0.25">
      <c r="B103" s="107"/>
      <c r="C103" s="107"/>
      <c r="D103" s="107"/>
      <c r="E103" s="107"/>
    </row>
    <row r="104" spans="2:5" ht="23" x14ac:dyDescent="0.25">
      <c r="B104" s="107"/>
      <c r="E104" s="107"/>
    </row>
    <row r="105" spans="2:5" ht="23" x14ac:dyDescent="0.25">
      <c r="B105" s="107"/>
      <c r="E105" s="107"/>
    </row>
    <row r="106" spans="2:5" ht="23" x14ac:dyDescent="0.25">
      <c r="B106" s="107"/>
      <c r="E106" s="107"/>
    </row>
    <row r="107" spans="2:5" ht="23" x14ac:dyDescent="0.25">
      <c r="B107" s="107"/>
      <c r="E107" s="107"/>
    </row>
    <row r="108" spans="2:5" ht="23" x14ac:dyDescent="0.25">
      <c r="B108" s="107"/>
      <c r="E108" s="107"/>
    </row>
    <row r="109" spans="2:5" ht="23" x14ac:dyDescent="0.25">
      <c r="B109" s="107"/>
      <c r="E109" s="107"/>
    </row>
    <row r="110" spans="2:5" ht="23" x14ac:dyDescent="0.25">
      <c r="B110" s="107"/>
      <c r="E110" s="107"/>
    </row>
    <row r="111" spans="2:5" ht="23" x14ac:dyDescent="0.25">
      <c r="B111" s="107"/>
      <c r="E111" s="107"/>
    </row>
    <row r="112" spans="2:5" ht="23" x14ac:dyDescent="0.25">
      <c r="B112" s="107"/>
      <c r="E112" s="107"/>
    </row>
    <row r="113" spans="2:5" ht="23" x14ac:dyDescent="0.25">
      <c r="B113" s="107"/>
      <c r="C113" s="107"/>
      <c r="D113" s="107"/>
      <c r="E113" s="107"/>
    </row>
  </sheetData>
  <mergeCells count="1">
    <mergeCell ref="N34:O34"/>
  </mergeCells>
  <conditionalFormatting sqref="I47">
    <cfRule type="top10" dxfId="9" priority="2" rank="1"/>
  </conditionalFormatting>
  <conditionalFormatting sqref="L7:L36">
    <cfRule type="top10" dxfId="8" priority="1" rank="1"/>
    <cfRule type="top10" dxfId="7" priority="3" rank="5"/>
  </conditionalFormatting>
  <dataValidations count="1">
    <dataValidation type="list" allowBlank="1" showInputMessage="1" showErrorMessage="1" sqref="H7:H36" xr:uid="{375FE800-B2B6-6D40-91C5-A552375E2562}">
      <formula1>"Promotional, Educational, BTS, Influencer, Community, Lifestyle, Founder Content"</formula1>
    </dataValidation>
  </dataValidations>
  <pageMargins left="0.7" right="0.7" top="0.75" bottom="0.75" header="0.3" footer="0.3"/>
  <pageSetup orientation="portrait" horizontalDpi="0" verticalDpi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107C-EA66-E14F-B115-1093FD430F7E}">
  <dimension ref="A1:R85"/>
  <sheetViews>
    <sheetView zoomScale="50" zoomScaleNormal="27" workbookViewId="0"/>
  </sheetViews>
  <sheetFormatPr baseColWidth="10" defaultRowHeight="16" x14ac:dyDescent="0.2"/>
  <cols>
    <col min="1" max="1" width="32.6640625" bestFit="1" customWidth="1"/>
    <col min="2" max="2" width="40.5" bestFit="1" customWidth="1"/>
    <col min="3" max="3" width="38.83203125" bestFit="1" customWidth="1"/>
    <col min="4" max="4" width="32.33203125" bestFit="1" customWidth="1"/>
    <col min="5" max="5" width="25" customWidth="1"/>
    <col min="6" max="6" width="31.1640625" bestFit="1" customWidth="1"/>
    <col min="7" max="7" width="17.1640625" bestFit="1" customWidth="1"/>
    <col min="8" max="8" width="25.5" bestFit="1" customWidth="1"/>
    <col min="9" max="9" width="158.83203125" bestFit="1" customWidth="1"/>
    <col min="10" max="10" width="26.83203125" bestFit="1" customWidth="1"/>
    <col min="11" max="11" width="33.1640625" bestFit="1" customWidth="1"/>
    <col min="12" max="12" width="25.5" bestFit="1" customWidth="1"/>
    <col min="14" max="14" width="66.83203125" customWidth="1"/>
    <col min="15" max="15" width="16.83203125" bestFit="1" customWidth="1"/>
    <col min="17" max="17" width="15.5" customWidth="1"/>
  </cols>
  <sheetData>
    <row r="1" spans="1:18" ht="28" x14ac:dyDescent="0.3">
      <c r="A1" s="17" t="s">
        <v>205</v>
      </c>
      <c r="B1" s="315" t="s">
        <v>178</v>
      </c>
    </row>
    <row r="2" spans="1:18" ht="28" x14ac:dyDescent="0.3">
      <c r="A2" s="316" t="s">
        <v>40</v>
      </c>
      <c r="B2" s="319">
        <v>1900000</v>
      </c>
    </row>
    <row r="3" spans="1:18" ht="28" x14ac:dyDescent="0.3">
      <c r="A3" s="318" t="s">
        <v>39</v>
      </c>
      <c r="B3" s="318">
        <v>309</v>
      </c>
    </row>
    <row r="4" spans="1:18" ht="28" x14ac:dyDescent="0.3">
      <c r="A4" s="318" t="s">
        <v>38</v>
      </c>
      <c r="B4" s="321" t="s">
        <v>179</v>
      </c>
      <c r="M4" s="33"/>
      <c r="N4" s="33"/>
      <c r="O4" s="33"/>
      <c r="P4" s="33"/>
      <c r="Q4" s="33"/>
      <c r="R4" s="33"/>
    </row>
    <row r="5" spans="1:18" ht="20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20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20" x14ac:dyDescent="0.2">
      <c r="A7" s="192" t="s">
        <v>37</v>
      </c>
      <c r="B7" s="192" t="s">
        <v>36</v>
      </c>
      <c r="C7" s="192" t="s">
        <v>34</v>
      </c>
      <c r="D7" s="192" t="s">
        <v>33</v>
      </c>
      <c r="E7" s="192" t="s">
        <v>32</v>
      </c>
      <c r="F7" s="192" t="s">
        <v>87</v>
      </c>
      <c r="G7" s="192" t="s">
        <v>86</v>
      </c>
      <c r="H7" s="192" t="s">
        <v>137</v>
      </c>
      <c r="I7" s="192" t="s">
        <v>31</v>
      </c>
      <c r="J7" s="192" t="s">
        <v>30</v>
      </c>
      <c r="K7" s="192" t="s">
        <v>29</v>
      </c>
      <c r="L7" s="192" t="s">
        <v>74</v>
      </c>
      <c r="M7" s="33"/>
      <c r="N7" s="195" t="s">
        <v>28</v>
      </c>
      <c r="O7" s="33"/>
      <c r="P7" s="33"/>
      <c r="Q7" s="33"/>
      <c r="R7" s="33"/>
    </row>
    <row r="8" spans="1:18" ht="20" x14ac:dyDescent="0.2">
      <c r="A8" s="61">
        <v>46062</v>
      </c>
      <c r="B8" s="27" t="str">
        <f t="shared" ref="B8:B37" si="0">TEXT(A8,"dddd")</f>
        <v>Monday</v>
      </c>
      <c r="C8" s="62">
        <v>14000</v>
      </c>
      <c r="D8" s="62">
        <v>1177</v>
      </c>
      <c r="E8" s="62">
        <v>65</v>
      </c>
      <c r="F8" s="62">
        <v>29</v>
      </c>
      <c r="G8" s="62">
        <v>10</v>
      </c>
      <c r="H8" s="100" t="s">
        <v>131</v>
      </c>
      <c r="I8" s="64" t="s">
        <v>180</v>
      </c>
      <c r="J8" s="65">
        <f>D8/C8</f>
        <v>8.4071428571428575E-2</v>
      </c>
      <c r="K8" s="65">
        <f>E8/D8</f>
        <v>5.5225148683092605E-2</v>
      </c>
      <c r="L8" s="32">
        <f>(D8+E8+F8+G8)/C8</f>
        <v>9.1499999999999998E-2</v>
      </c>
      <c r="M8" s="33"/>
      <c r="N8" s="34"/>
      <c r="O8" s="33"/>
      <c r="P8" s="33"/>
      <c r="Q8" s="33"/>
      <c r="R8" s="33"/>
    </row>
    <row r="9" spans="1:18" ht="20" x14ac:dyDescent="0.2">
      <c r="A9" s="73">
        <v>46062</v>
      </c>
      <c r="B9" s="140" t="str">
        <f t="shared" si="0"/>
        <v>Monday</v>
      </c>
      <c r="C9" s="141">
        <v>6822</v>
      </c>
      <c r="D9" s="141">
        <v>372</v>
      </c>
      <c r="E9" s="141">
        <v>54</v>
      </c>
      <c r="F9" s="141">
        <v>14</v>
      </c>
      <c r="G9" s="141">
        <v>12</v>
      </c>
      <c r="H9" s="217" t="s">
        <v>203</v>
      </c>
      <c r="I9" s="90" t="s">
        <v>181</v>
      </c>
      <c r="J9" s="65">
        <f t="shared" ref="J9:J37" si="1">D9/C9</f>
        <v>5.4529463500439752E-2</v>
      </c>
      <c r="K9" s="65">
        <f t="shared" ref="K9:K37" si="2">E9/D9</f>
        <v>0.14516129032258066</v>
      </c>
      <c r="L9" s="32">
        <f t="shared" ref="L9:L37" si="3">(D9+E9+F9+G9)/C9</f>
        <v>6.6256229844620346E-2</v>
      </c>
      <c r="M9" s="33"/>
      <c r="N9" s="130" t="s">
        <v>75</v>
      </c>
      <c r="O9" s="130"/>
      <c r="P9" s="130"/>
      <c r="Q9" s="130"/>
      <c r="R9" s="33"/>
    </row>
    <row r="10" spans="1:18" ht="20" x14ac:dyDescent="0.2">
      <c r="A10" s="198">
        <v>46062</v>
      </c>
      <c r="B10" s="199" t="str">
        <f t="shared" si="0"/>
        <v>Monday</v>
      </c>
      <c r="C10" s="200">
        <v>37200</v>
      </c>
      <c r="D10" s="200">
        <v>5159</v>
      </c>
      <c r="E10" s="200">
        <v>129</v>
      </c>
      <c r="F10" s="200">
        <v>161</v>
      </c>
      <c r="G10" s="200">
        <v>83</v>
      </c>
      <c r="H10" s="215" t="s">
        <v>171</v>
      </c>
      <c r="I10" s="115" t="s">
        <v>182</v>
      </c>
      <c r="J10" s="201">
        <f t="shared" si="1"/>
        <v>0.13868279569892472</v>
      </c>
      <c r="K10" s="201">
        <f t="shared" si="2"/>
        <v>2.5004845900368288E-2</v>
      </c>
      <c r="L10" s="145">
        <f t="shared" si="3"/>
        <v>0.14870967741935484</v>
      </c>
      <c r="M10" s="33"/>
      <c r="N10" s="218" t="s">
        <v>76</v>
      </c>
      <c r="O10" s="218"/>
      <c r="P10" s="218"/>
      <c r="Q10" s="218"/>
      <c r="R10" s="33"/>
    </row>
    <row r="11" spans="1:18" ht="20" x14ac:dyDescent="0.2">
      <c r="A11" s="73">
        <v>46061</v>
      </c>
      <c r="B11" s="140" t="str">
        <f t="shared" si="0"/>
        <v>Sunday</v>
      </c>
      <c r="C11" s="141">
        <v>25500</v>
      </c>
      <c r="D11" s="141">
        <v>2343</v>
      </c>
      <c r="E11" s="141">
        <v>88</v>
      </c>
      <c r="F11" s="141">
        <v>93</v>
      </c>
      <c r="G11" s="141">
        <v>44</v>
      </c>
      <c r="H11" s="217" t="s">
        <v>203</v>
      </c>
      <c r="I11" s="74" t="s">
        <v>183</v>
      </c>
      <c r="J11" s="65">
        <f t="shared" si="1"/>
        <v>9.1882352941176471E-2</v>
      </c>
      <c r="K11" s="65">
        <f t="shared" si="2"/>
        <v>3.7558685446009391E-2</v>
      </c>
      <c r="L11" s="32">
        <f t="shared" si="3"/>
        <v>0.10070588235294117</v>
      </c>
      <c r="M11" s="33"/>
      <c r="N11" s="33"/>
      <c r="O11" s="33"/>
      <c r="P11" s="33"/>
      <c r="Q11" s="33"/>
      <c r="R11" s="33"/>
    </row>
    <row r="12" spans="1:18" ht="20" x14ac:dyDescent="0.2">
      <c r="A12" s="73">
        <v>46061</v>
      </c>
      <c r="B12" s="140" t="str">
        <f t="shared" si="0"/>
        <v>Sunday</v>
      </c>
      <c r="C12" s="141">
        <v>19500</v>
      </c>
      <c r="D12" s="141">
        <v>830</v>
      </c>
      <c r="E12" s="141">
        <v>54</v>
      </c>
      <c r="F12" s="141">
        <v>38</v>
      </c>
      <c r="G12" s="141">
        <v>16</v>
      </c>
      <c r="H12" s="51" t="s">
        <v>172</v>
      </c>
      <c r="I12" s="90" t="s">
        <v>184</v>
      </c>
      <c r="J12" s="65">
        <f t="shared" si="1"/>
        <v>4.2564102564102563E-2</v>
      </c>
      <c r="K12" s="65">
        <f t="shared" si="2"/>
        <v>6.5060240963855417E-2</v>
      </c>
      <c r="L12" s="32">
        <f t="shared" si="3"/>
        <v>4.8102564102564103E-2</v>
      </c>
      <c r="M12" s="33"/>
      <c r="N12" s="33"/>
      <c r="O12" s="33"/>
      <c r="P12" s="33"/>
      <c r="Q12" s="33"/>
      <c r="R12" s="33"/>
    </row>
    <row r="13" spans="1:18" ht="20" x14ac:dyDescent="0.2">
      <c r="A13" s="73">
        <v>46061</v>
      </c>
      <c r="B13" s="140" t="str">
        <f t="shared" si="0"/>
        <v>Sunday</v>
      </c>
      <c r="C13" s="141">
        <v>23700</v>
      </c>
      <c r="D13" s="141">
        <v>1616</v>
      </c>
      <c r="E13" s="141">
        <v>62</v>
      </c>
      <c r="F13" s="141">
        <v>73</v>
      </c>
      <c r="G13" s="141">
        <v>20</v>
      </c>
      <c r="H13" s="212" t="s">
        <v>168</v>
      </c>
      <c r="I13" s="74" t="s">
        <v>185</v>
      </c>
      <c r="J13" s="65">
        <f t="shared" si="1"/>
        <v>6.8185654008438817E-2</v>
      </c>
      <c r="K13" s="65">
        <f t="shared" si="2"/>
        <v>3.8366336633663366E-2</v>
      </c>
      <c r="L13" s="32">
        <f t="shared" si="3"/>
        <v>7.4725738396624469E-2</v>
      </c>
      <c r="M13" s="33"/>
      <c r="N13" s="119" t="s">
        <v>83</v>
      </c>
      <c r="O13" s="219">
        <f>MAX(D8:D37)</f>
        <v>180200</v>
      </c>
      <c r="P13" s="33"/>
      <c r="Q13" s="33"/>
      <c r="R13" s="33"/>
    </row>
    <row r="14" spans="1:18" ht="20" x14ac:dyDescent="0.2">
      <c r="A14" s="73">
        <v>46061</v>
      </c>
      <c r="B14" s="140" t="str">
        <f t="shared" si="0"/>
        <v>Sunday</v>
      </c>
      <c r="C14" s="141">
        <v>26800</v>
      </c>
      <c r="D14" s="141">
        <v>2540</v>
      </c>
      <c r="E14" s="141">
        <v>82</v>
      </c>
      <c r="F14" s="141">
        <v>71</v>
      </c>
      <c r="G14" s="141">
        <v>18</v>
      </c>
      <c r="H14" s="51" t="s">
        <v>172</v>
      </c>
      <c r="I14" s="74" t="s">
        <v>186</v>
      </c>
      <c r="J14" s="65">
        <f t="shared" si="1"/>
        <v>9.4776119402985068E-2</v>
      </c>
      <c r="K14" s="65">
        <f t="shared" si="2"/>
        <v>3.2283464566929133E-2</v>
      </c>
      <c r="L14" s="32">
        <f t="shared" si="3"/>
        <v>0.10115671641791045</v>
      </c>
      <c r="M14" s="33"/>
      <c r="N14" s="119" t="s">
        <v>26</v>
      </c>
      <c r="O14" s="219">
        <f>MAX(C8:C37)</f>
        <v>1100000</v>
      </c>
      <c r="P14" s="33"/>
      <c r="Q14" s="33"/>
      <c r="R14" s="33"/>
    </row>
    <row r="15" spans="1:18" ht="20" x14ac:dyDescent="0.2">
      <c r="A15" s="73">
        <v>46061</v>
      </c>
      <c r="B15" s="140" t="str">
        <f t="shared" si="0"/>
        <v>Sunday</v>
      </c>
      <c r="C15" s="141">
        <v>22800</v>
      </c>
      <c r="D15" s="141">
        <v>1107</v>
      </c>
      <c r="E15" s="141">
        <v>79</v>
      </c>
      <c r="F15" s="141">
        <v>61</v>
      </c>
      <c r="G15" s="141">
        <v>20</v>
      </c>
      <c r="H15" s="208" t="s">
        <v>131</v>
      </c>
      <c r="I15" s="74" t="s">
        <v>187</v>
      </c>
      <c r="J15" s="65">
        <f t="shared" si="1"/>
        <v>4.8552631578947368E-2</v>
      </c>
      <c r="K15" s="65">
        <f t="shared" si="2"/>
        <v>7.1364046973803066E-2</v>
      </c>
      <c r="L15" s="32">
        <f t="shared" si="3"/>
        <v>5.5570175438596492E-2</v>
      </c>
      <c r="M15" s="33"/>
      <c r="N15" s="119" t="s">
        <v>25</v>
      </c>
      <c r="O15" s="219">
        <f>MAX(E8:E37)</f>
        <v>628</v>
      </c>
      <c r="P15" s="33"/>
      <c r="Q15" s="33"/>
      <c r="R15" s="33"/>
    </row>
    <row r="16" spans="1:18" ht="20" x14ac:dyDescent="0.2">
      <c r="A16" s="61">
        <v>46061</v>
      </c>
      <c r="B16" s="27" t="str">
        <f t="shared" si="0"/>
        <v>Sunday</v>
      </c>
      <c r="C16" s="62">
        <v>14600</v>
      </c>
      <c r="D16" s="62">
        <v>504</v>
      </c>
      <c r="E16" s="62">
        <v>35</v>
      </c>
      <c r="F16" s="62">
        <v>28</v>
      </c>
      <c r="G16" s="62">
        <v>7</v>
      </c>
      <c r="H16" s="98" t="s">
        <v>171</v>
      </c>
      <c r="I16" s="64" t="s">
        <v>188</v>
      </c>
      <c r="J16" s="65">
        <f t="shared" si="1"/>
        <v>3.4520547945205482E-2</v>
      </c>
      <c r="K16" s="65">
        <f t="shared" si="2"/>
        <v>6.9444444444444448E-2</v>
      </c>
      <c r="L16" s="32">
        <f t="shared" si="3"/>
        <v>3.9315068493150682E-2</v>
      </c>
      <c r="M16" s="33"/>
      <c r="N16" s="119" t="s">
        <v>117</v>
      </c>
      <c r="O16" s="219">
        <f>MAX(F8:F37)</f>
        <v>7844</v>
      </c>
      <c r="P16" s="33"/>
      <c r="Q16" s="33"/>
      <c r="R16" s="33"/>
    </row>
    <row r="17" spans="1:18" ht="20" x14ac:dyDescent="0.2">
      <c r="A17" s="202">
        <v>46060</v>
      </c>
      <c r="B17" s="203" t="str">
        <f t="shared" si="0"/>
        <v>Saturday</v>
      </c>
      <c r="C17" s="160">
        <v>83500</v>
      </c>
      <c r="D17" s="160">
        <v>8917</v>
      </c>
      <c r="E17" s="160">
        <v>96</v>
      </c>
      <c r="F17" s="160">
        <v>181</v>
      </c>
      <c r="G17" s="160">
        <v>70</v>
      </c>
      <c r="H17" s="160" t="s">
        <v>203</v>
      </c>
      <c r="I17" s="204" t="s">
        <v>159</v>
      </c>
      <c r="J17" s="201">
        <f t="shared" si="1"/>
        <v>0.10679041916167664</v>
      </c>
      <c r="K17" s="201">
        <f t="shared" si="2"/>
        <v>1.0765952674666368E-2</v>
      </c>
      <c r="L17" s="145">
        <f t="shared" si="3"/>
        <v>0.11094610778443113</v>
      </c>
      <c r="M17" s="33"/>
      <c r="N17" s="119" t="s">
        <v>82</v>
      </c>
      <c r="O17" s="220">
        <f>MAX(G8:G37)</f>
        <v>3939</v>
      </c>
      <c r="P17" s="33"/>
      <c r="Q17" s="33"/>
      <c r="R17" s="33"/>
    </row>
    <row r="18" spans="1:18" ht="20" x14ac:dyDescent="0.2">
      <c r="A18" s="73">
        <v>46060</v>
      </c>
      <c r="B18" s="140" t="str">
        <f t="shared" si="0"/>
        <v>Saturday</v>
      </c>
      <c r="C18" s="141">
        <v>38200</v>
      </c>
      <c r="D18" s="141">
        <v>1484</v>
      </c>
      <c r="E18" s="141">
        <v>55</v>
      </c>
      <c r="F18" s="141">
        <v>41</v>
      </c>
      <c r="G18" s="141">
        <v>5</v>
      </c>
      <c r="H18" s="216" t="s">
        <v>171</v>
      </c>
      <c r="I18" s="21" t="s">
        <v>189</v>
      </c>
      <c r="J18" s="65">
        <f t="shared" si="1"/>
        <v>3.8848167539267016E-2</v>
      </c>
      <c r="K18" s="65">
        <f t="shared" si="2"/>
        <v>3.7061994609164421E-2</v>
      </c>
      <c r="L18" s="32">
        <f t="shared" si="3"/>
        <v>4.1492146596858639E-2</v>
      </c>
      <c r="M18" s="33"/>
      <c r="N18" s="119" t="s">
        <v>81</v>
      </c>
      <c r="O18" s="221">
        <f>MAX(J8:J37)</f>
        <v>0.16381818181818181</v>
      </c>
      <c r="P18" s="33"/>
      <c r="Q18" s="33"/>
      <c r="R18" s="33"/>
    </row>
    <row r="19" spans="1:18" ht="20" x14ac:dyDescent="0.2">
      <c r="A19" s="198">
        <v>46060</v>
      </c>
      <c r="B19" s="199" t="str">
        <f t="shared" si="0"/>
        <v>Saturday</v>
      </c>
      <c r="C19" s="200">
        <v>280100</v>
      </c>
      <c r="D19" s="200">
        <v>28700</v>
      </c>
      <c r="E19" s="200">
        <v>196</v>
      </c>
      <c r="F19" s="200">
        <v>1219</v>
      </c>
      <c r="G19" s="200">
        <v>1201</v>
      </c>
      <c r="H19" s="211" t="s">
        <v>168</v>
      </c>
      <c r="I19" s="205" t="s">
        <v>204</v>
      </c>
      <c r="J19" s="201">
        <f t="shared" si="1"/>
        <v>0.10246340592645484</v>
      </c>
      <c r="K19" s="201">
        <f t="shared" si="2"/>
        <v>6.8292682926829268E-3</v>
      </c>
      <c r="L19" s="145">
        <f t="shared" si="3"/>
        <v>0.11180292752588361</v>
      </c>
      <c r="M19" s="33"/>
      <c r="N19" s="119" t="s">
        <v>23</v>
      </c>
      <c r="O19" s="222">
        <f>MAX(K8:K37)</f>
        <v>0.14516129032258066</v>
      </c>
      <c r="P19" s="33"/>
      <c r="Q19" s="33"/>
      <c r="R19" s="33"/>
    </row>
    <row r="20" spans="1:18" ht="20" x14ac:dyDescent="0.2">
      <c r="A20" s="73">
        <v>46059</v>
      </c>
      <c r="B20" s="140" t="str">
        <f t="shared" si="0"/>
        <v>Friday</v>
      </c>
      <c r="C20" s="141">
        <v>66300</v>
      </c>
      <c r="D20" s="141">
        <v>2798</v>
      </c>
      <c r="E20" s="141">
        <v>103</v>
      </c>
      <c r="F20" s="141">
        <v>153</v>
      </c>
      <c r="G20" s="141">
        <v>83</v>
      </c>
      <c r="H20" s="208" t="s">
        <v>131</v>
      </c>
      <c r="I20" s="74" t="s">
        <v>190</v>
      </c>
      <c r="J20" s="65">
        <f t="shared" si="1"/>
        <v>4.2202111613876318E-2</v>
      </c>
      <c r="K20" s="65">
        <f t="shared" si="2"/>
        <v>3.68120085775554E-2</v>
      </c>
      <c r="L20" s="32">
        <f t="shared" si="3"/>
        <v>4.7315233785822024E-2</v>
      </c>
      <c r="M20" s="33"/>
      <c r="N20" s="119" t="s">
        <v>118</v>
      </c>
      <c r="O20" s="139">
        <f>MAX(L8:L37)</f>
        <v>0.17312363636363637</v>
      </c>
      <c r="P20" s="33"/>
      <c r="Q20" s="33"/>
      <c r="R20" s="33"/>
    </row>
    <row r="21" spans="1:18" ht="20" x14ac:dyDescent="0.2">
      <c r="A21" s="73">
        <v>46059</v>
      </c>
      <c r="B21" s="140" t="str">
        <f t="shared" si="0"/>
        <v>Friday</v>
      </c>
      <c r="C21" s="141">
        <v>80900</v>
      </c>
      <c r="D21" s="141">
        <v>5883</v>
      </c>
      <c r="E21" s="141">
        <v>102</v>
      </c>
      <c r="F21" s="141">
        <v>260</v>
      </c>
      <c r="G21" s="141">
        <v>129</v>
      </c>
      <c r="H21" s="210" t="s">
        <v>168</v>
      </c>
      <c r="I21" s="196" t="s">
        <v>191</v>
      </c>
      <c r="J21" s="65">
        <f t="shared" si="1"/>
        <v>7.2719406674907297E-2</v>
      </c>
      <c r="K21" s="65">
        <f t="shared" si="2"/>
        <v>1.7338092809790925E-2</v>
      </c>
      <c r="L21" s="32">
        <f t="shared" si="3"/>
        <v>7.878862793572311E-2</v>
      </c>
      <c r="M21" s="33"/>
      <c r="N21" s="33"/>
      <c r="O21" s="33"/>
      <c r="P21" s="33"/>
      <c r="Q21" s="33"/>
      <c r="R21" s="33"/>
    </row>
    <row r="22" spans="1:18" ht="20" x14ac:dyDescent="0.2">
      <c r="A22" s="73">
        <v>46058</v>
      </c>
      <c r="B22" s="140" t="str">
        <f t="shared" si="0"/>
        <v>Thursday</v>
      </c>
      <c r="C22" s="141">
        <v>83500</v>
      </c>
      <c r="D22" s="141">
        <v>6991</v>
      </c>
      <c r="E22" s="141">
        <v>126</v>
      </c>
      <c r="F22" s="141">
        <v>222</v>
      </c>
      <c r="G22" s="141">
        <v>161</v>
      </c>
      <c r="H22" s="217" t="s">
        <v>203</v>
      </c>
      <c r="I22" s="74" t="s">
        <v>192</v>
      </c>
      <c r="J22" s="65">
        <f t="shared" si="1"/>
        <v>8.372455089820359E-2</v>
      </c>
      <c r="K22" s="65">
        <f t="shared" si="2"/>
        <v>1.8023172650550708E-2</v>
      </c>
      <c r="L22" s="32">
        <f t="shared" si="3"/>
        <v>8.9820359281437126E-2</v>
      </c>
      <c r="M22" s="33"/>
      <c r="N22" s="33"/>
      <c r="O22" s="33"/>
      <c r="P22" s="33"/>
      <c r="Q22" s="33"/>
      <c r="R22" s="33"/>
    </row>
    <row r="23" spans="1:18" ht="20" x14ac:dyDescent="0.2">
      <c r="A23" s="147">
        <v>46058</v>
      </c>
      <c r="B23" s="148" t="str">
        <f t="shared" si="0"/>
        <v>Thursday</v>
      </c>
      <c r="C23" s="150">
        <v>1100000</v>
      </c>
      <c r="D23" s="150">
        <v>180200</v>
      </c>
      <c r="E23" s="150">
        <v>628</v>
      </c>
      <c r="F23" s="150">
        <v>7844</v>
      </c>
      <c r="G23" s="150">
        <v>1764</v>
      </c>
      <c r="H23" s="213" t="s">
        <v>132</v>
      </c>
      <c r="I23" s="207" t="s">
        <v>147</v>
      </c>
      <c r="J23" s="143">
        <f t="shared" si="1"/>
        <v>0.16381818181818181</v>
      </c>
      <c r="K23" s="143">
        <f t="shared" si="2"/>
        <v>3.4850166481687015E-3</v>
      </c>
      <c r="L23" s="145">
        <f t="shared" si="3"/>
        <v>0.17312363636363637</v>
      </c>
      <c r="M23" s="33"/>
      <c r="N23" s="35" t="s">
        <v>22</v>
      </c>
      <c r="O23" s="189">
        <f>AVERAGE(D8:D37)</f>
        <v>14607.3</v>
      </c>
      <c r="P23" s="33"/>
      <c r="Q23" s="33"/>
      <c r="R23" s="33"/>
    </row>
    <row r="24" spans="1:18" ht="20" x14ac:dyDescent="0.2">
      <c r="A24" s="73">
        <v>46057</v>
      </c>
      <c r="B24" s="140" t="str">
        <f t="shared" si="0"/>
        <v>Wednesday</v>
      </c>
      <c r="C24" s="141">
        <v>60000</v>
      </c>
      <c r="D24" s="141">
        <v>4991</v>
      </c>
      <c r="E24" s="141">
        <v>75</v>
      </c>
      <c r="F24" s="141">
        <v>161</v>
      </c>
      <c r="G24" s="141">
        <v>41</v>
      </c>
      <c r="H24" s="51" t="s">
        <v>172</v>
      </c>
      <c r="I24" s="74" t="s">
        <v>193</v>
      </c>
      <c r="J24" s="65">
        <f t="shared" si="1"/>
        <v>8.3183333333333331E-2</v>
      </c>
      <c r="K24" s="65">
        <f t="shared" si="2"/>
        <v>1.5027048687637748E-2</v>
      </c>
      <c r="L24" s="32">
        <f t="shared" si="3"/>
        <v>8.7800000000000003E-2</v>
      </c>
      <c r="M24" s="33"/>
      <c r="N24" s="35" t="s">
        <v>20</v>
      </c>
      <c r="O24" s="189">
        <f>AVERAGE(C8:C37)</f>
        <v>134447.4</v>
      </c>
      <c r="P24" s="33"/>
      <c r="Q24" s="33"/>
      <c r="R24" s="33"/>
    </row>
    <row r="25" spans="1:18" ht="20" x14ac:dyDescent="0.2">
      <c r="A25" s="73">
        <v>46055</v>
      </c>
      <c r="B25" s="140" t="str">
        <f t="shared" si="0"/>
        <v>Monday</v>
      </c>
      <c r="C25" s="141">
        <v>1000000</v>
      </c>
      <c r="D25" s="141">
        <v>100300</v>
      </c>
      <c r="E25" s="141">
        <v>558</v>
      </c>
      <c r="F25" s="141">
        <v>2359</v>
      </c>
      <c r="G25" s="141">
        <v>3939</v>
      </c>
      <c r="H25" s="214" t="s">
        <v>132</v>
      </c>
      <c r="I25" s="74" t="s">
        <v>194</v>
      </c>
      <c r="J25" s="65">
        <f t="shared" si="1"/>
        <v>0.1003</v>
      </c>
      <c r="K25" s="65">
        <f t="shared" si="2"/>
        <v>5.5633100697906283E-3</v>
      </c>
      <c r="L25" s="32">
        <f t="shared" si="3"/>
        <v>0.107156</v>
      </c>
      <c r="M25" s="33"/>
      <c r="N25" s="35" t="s">
        <v>19</v>
      </c>
      <c r="O25" s="189">
        <f>AVERAGE(E8:E37)</f>
        <v>119.76666666666667</v>
      </c>
      <c r="P25" s="33"/>
      <c r="Q25" s="33"/>
      <c r="R25" s="33"/>
    </row>
    <row r="26" spans="1:18" ht="20" x14ac:dyDescent="0.2">
      <c r="A26" s="55">
        <v>46054</v>
      </c>
      <c r="B26" s="56" t="str">
        <f t="shared" si="0"/>
        <v>Sunday</v>
      </c>
      <c r="C26" s="57">
        <v>66000</v>
      </c>
      <c r="D26" s="57">
        <v>3196</v>
      </c>
      <c r="E26" s="57">
        <v>77</v>
      </c>
      <c r="F26" s="57">
        <v>75</v>
      </c>
      <c r="G26" s="57">
        <v>24</v>
      </c>
      <c r="H26" s="209" t="s">
        <v>131</v>
      </c>
      <c r="I26" s="59" t="s">
        <v>195</v>
      </c>
      <c r="J26" s="65">
        <f t="shared" si="1"/>
        <v>4.8424242424242425E-2</v>
      </c>
      <c r="K26" s="65">
        <f t="shared" si="2"/>
        <v>2.4092615769712139E-2</v>
      </c>
      <c r="L26" s="32">
        <f t="shared" si="3"/>
        <v>5.109090909090909E-2</v>
      </c>
      <c r="M26" s="33"/>
      <c r="N26" s="35" t="s">
        <v>124</v>
      </c>
      <c r="O26" s="189">
        <f>AVERAGE(F8:F37)</f>
        <v>529.93333333333328</v>
      </c>
      <c r="P26" s="33"/>
      <c r="Q26" s="33"/>
      <c r="R26" s="33"/>
    </row>
    <row r="27" spans="1:18" ht="20" x14ac:dyDescent="0.2">
      <c r="A27" s="73">
        <v>46053</v>
      </c>
      <c r="B27" s="140" t="str">
        <f t="shared" si="0"/>
        <v>Saturday</v>
      </c>
      <c r="C27" s="141">
        <v>55300</v>
      </c>
      <c r="D27" s="141">
        <v>2276</v>
      </c>
      <c r="E27" s="141">
        <v>81</v>
      </c>
      <c r="F27" s="141">
        <v>118</v>
      </c>
      <c r="G27" s="141">
        <v>41</v>
      </c>
      <c r="H27" s="208" t="s">
        <v>131</v>
      </c>
      <c r="I27" s="74" t="s">
        <v>196</v>
      </c>
      <c r="J27" s="65">
        <f t="shared" si="1"/>
        <v>4.1157323688969259E-2</v>
      </c>
      <c r="K27" s="65">
        <f t="shared" si="2"/>
        <v>3.5588752196836555E-2</v>
      </c>
      <c r="L27" s="32">
        <f t="shared" si="3"/>
        <v>4.5497287522603978E-2</v>
      </c>
      <c r="M27" s="33"/>
      <c r="N27" s="35" t="s">
        <v>125</v>
      </c>
      <c r="O27" s="189">
        <f>AVERAGE(G8:G37)</f>
        <v>301.63333333333333</v>
      </c>
      <c r="P27" s="33"/>
      <c r="Q27" s="33"/>
      <c r="R27" s="33"/>
    </row>
    <row r="28" spans="1:18" ht="20" x14ac:dyDescent="0.2">
      <c r="A28" s="73">
        <v>46053</v>
      </c>
      <c r="B28" s="140" t="str">
        <f t="shared" si="0"/>
        <v>Saturday</v>
      </c>
      <c r="C28" s="141">
        <v>158500</v>
      </c>
      <c r="D28" s="141">
        <v>14100</v>
      </c>
      <c r="E28" s="141">
        <v>146</v>
      </c>
      <c r="F28" s="141">
        <v>247</v>
      </c>
      <c r="G28" s="141">
        <v>516</v>
      </c>
      <c r="H28" s="216" t="s">
        <v>171</v>
      </c>
      <c r="I28" s="197" t="s">
        <v>152</v>
      </c>
      <c r="J28" s="65">
        <f t="shared" si="1"/>
        <v>8.8958990536277607E-2</v>
      </c>
      <c r="K28" s="65">
        <f t="shared" si="2"/>
        <v>1.0354609929078015E-2</v>
      </c>
      <c r="L28" s="32">
        <f t="shared" si="3"/>
        <v>9.469400630914826E-2</v>
      </c>
      <c r="M28" s="33"/>
      <c r="N28" s="35" t="s">
        <v>126</v>
      </c>
      <c r="O28" s="190">
        <f>AVERAGE(J8:J37)</f>
        <v>7.57988805208126E-2</v>
      </c>
      <c r="P28" s="33"/>
      <c r="Q28" s="33"/>
      <c r="R28" s="33"/>
    </row>
    <row r="29" spans="1:18" ht="20" x14ac:dyDescent="0.2">
      <c r="A29" s="73">
        <v>46051</v>
      </c>
      <c r="B29" s="140" t="str">
        <f t="shared" si="0"/>
        <v>Thursday</v>
      </c>
      <c r="C29" s="141">
        <v>185500</v>
      </c>
      <c r="D29" s="141">
        <v>16400</v>
      </c>
      <c r="E29" s="141">
        <v>127</v>
      </c>
      <c r="F29" s="141">
        <v>460</v>
      </c>
      <c r="G29" s="141">
        <v>246</v>
      </c>
      <c r="H29" s="208" t="s">
        <v>131</v>
      </c>
      <c r="I29" s="74" t="s">
        <v>196</v>
      </c>
      <c r="J29" s="65">
        <f t="shared" si="1"/>
        <v>8.8409703504043133E-2</v>
      </c>
      <c r="K29" s="65">
        <f t="shared" si="2"/>
        <v>7.7439024390243902E-3</v>
      </c>
      <c r="L29" s="32">
        <f t="shared" si="3"/>
        <v>9.2900269541778976E-2</v>
      </c>
      <c r="M29" s="33"/>
      <c r="N29" s="35" t="s">
        <v>17</v>
      </c>
      <c r="O29" s="190">
        <f>AVERAGE(K8:K36)</f>
        <v>3.1365117922636666E-2</v>
      </c>
      <c r="P29" s="33"/>
      <c r="Q29" s="33"/>
      <c r="R29" s="33"/>
    </row>
    <row r="30" spans="1:18" ht="20" x14ac:dyDescent="0.2">
      <c r="A30" s="55">
        <v>46050</v>
      </c>
      <c r="B30" s="56" t="str">
        <f t="shared" si="0"/>
        <v>Wednesday</v>
      </c>
      <c r="C30" s="57">
        <v>90700</v>
      </c>
      <c r="D30" s="57">
        <v>4991</v>
      </c>
      <c r="E30" s="57">
        <v>85</v>
      </c>
      <c r="F30" s="57">
        <v>202</v>
      </c>
      <c r="G30" s="57">
        <v>125</v>
      </c>
      <c r="H30" s="209" t="s">
        <v>131</v>
      </c>
      <c r="I30" s="59" t="s">
        <v>197</v>
      </c>
      <c r="J30" s="65">
        <f t="shared" si="1"/>
        <v>5.5027563395810365E-2</v>
      </c>
      <c r="K30" s="65">
        <f t="shared" si="2"/>
        <v>1.7030655179322781E-2</v>
      </c>
      <c r="L30" s="32">
        <f t="shared" si="3"/>
        <v>5.9570011025358326E-2</v>
      </c>
      <c r="M30" s="33"/>
      <c r="N30" s="35" t="s">
        <v>127</v>
      </c>
      <c r="O30" s="67">
        <f>AVERAGE(L8:L37)</f>
        <v>8.1838792991438813E-2</v>
      </c>
      <c r="P30" s="33"/>
      <c r="Q30" s="33"/>
      <c r="R30" s="33"/>
    </row>
    <row r="31" spans="1:18" ht="20" x14ac:dyDescent="0.2">
      <c r="A31" s="61">
        <v>46050</v>
      </c>
      <c r="B31" s="27" t="str">
        <f t="shared" si="0"/>
        <v>Wednesday</v>
      </c>
      <c r="C31" s="62">
        <v>35600</v>
      </c>
      <c r="D31" s="62">
        <v>1986</v>
      </c>
      <c r="E31" s="62">
        <v>31</v>
      </c>
      <c r="F31" s="62">
        <v>82</v>
      </c>
      <c r="G31" s="62">
        <v>15</v>
      </c>
      <c r="H31" s="100" t="s">
        <v>131</v>
      </c>
      <c r="I31" s="75" t="s">
        <v>154</v>
      </c>
      <c r="J31" s="65">
        <f t="shared" si="1"/>
        <v>5.5786516853932586E-2</v>
      </c>
      <c r="K31" s="65">
        <f t="shared" si="2"/>
        <v>1.5609264853977844E-2</v>
      </c>
      <c r="L31" s="32">
        <f t="shared" si="3"/>
        <v>5.9382022471910115E-2</v>
      </c>
      <c r="M31" s="33"/>
      <c r="N31" s="33"/>
      <c r="O31" s="33"/>
      <c r="P31" s="33"/>
      <c r="Q31" s="33"/>
      <c r="R31" s="33"/>
    </row>
    <row r="32" spans="1:18" ht="20" x14ac:dyDescent="0.2">
      <c r="A32" s="73">
        <v>46049</v>
      </c>
      <c r="B32" s="140" t="str">
        <f t="shared" si="0"/>
        <v>Tuesday</v>
      </c>
      <c r="C32" s="141">
        <v>50800</v>
      </c>
      <c r="D32" s="141">
        <v>4309</v>
      </c>
      <c r="E32" s="141">
        <v>85</v>
      </c>
      <c r="F32" s="141">
        <v>193</v>
      </c>
      <c r="G32" s="141">
        <v>81</v>
      </c>
      <c r="H32" s="217" t="s">
        <v>203</v>
      </c>
      <c r="I32" s="74" t="s">
        <v>202</v>
      </c>
      <c r="J32" s="65">
        <f t="shared" si="1"/>
        <v>8.4822834645669296E-2</v>
      </c>
      <c r="K32" s="65">
        <f t="shared" si="2"/>
        <v>1.9726154560222791E-2</v>
      </c>
      <c r="L32" s="32">
        <f t="shared" si="3"/>
        <v>9.1889763779527553E-2</v>
      </c>
      <c r="M32" s="33"/>
      <c r="N32" s="33"/>
      <c r="O32" s="33"/>
      <c r="P32" s="33"/>
      <c r="Q32" s="33"/>
      <c r="R32" s="33"/>
    </row>
    <row r="33" spans="1:18" ht="20" x14ac:dyDescent="0.2">
      <c r="A33" s="73">
        <v>46048</v>
      </c>
      <c r="B33" s="140" t="str">
        <f t="shared" si="0"/>
        <v>Monday</v>
      </c>
      <c r="C33" s="141">
        <v>66400</v>
      </c>
      <c r="D33" s="141">
        <v>4361</v>
      </c>
      <c r="E33" s="141">
        <v>78</v>
      </c>
      <c r="F33" s="141">
        <v>216</v>
      </c>
      <c r="G33" s="141">
        <v>60</v>
      </c>
      <c r="H33" s="208" t="s">
        <v>131</v>
      </c>
      <c r="I33" s="74" t="s">
        <v>198</v>
      </c>
      <c r="J33" s="65">
        <f t="shared" si="1"/>
        <v>6.5677710843373496E-2</v>
      </c>
      <c r="K33" s="65">
        <f t="shared" si="2"/>
        <v>1.7885806007796375E-2</v>
      </c>
      <c r="L33" s="32">
        <f t="shared" si="3"/>
        <v>7.1009036144578319E-2</v>
      </c>
      <c r="M33" s="33"/>
      <c r="N33" s="123" t="s">
        <v>79</v>
      </c>
      <c r="O33" s="174">
        <f>O23/B2</f>
        <v>7.688052631578947E-3</v>
      </c>
      <c r="P33" s="33"/>
      <c r="Q33" s="33"/>
      <c r="R33" s="33"/>
    </row>
    <row r="34" spans="1:18" ht="20" x14ac:dyDescent="0.2">
      <c r="A34" s="73">
        <v>46048</v>
      </c>
      <c r="B34" s="140" t="str">
        <f t="shared" si="0"/>
        <v>Monday</v>
      </c>
      <c r="C34" s="141">
        <v>31100</v>
      </c>
      <c r="D34" s="141">
        <v>1611</v>
      </c>
      <c r="E34" s="141">
        <v>62</v>
      </c>
      <c r="F34" s="141">
        <v>59</v>
      </c>
      <c r="G34" s="141">
        <v>24</v>
      </c>
      <c r="H34" s="208" t="s">
        <v>131</v>
      </c>
      <c r="I34" s="74" t="s">
        <v>199</v>
      </c>
      <c r="J34" s="65">
        <f t="shared" si="1"/>
        <v>5.1800643086816721E-2</v>
      </c>
      <c r="K34" s="65">
        <f t="shared" si="2"/>
        <v>3.8485412787088766E-2</v>
      </c>
      <c r="L34" s="32">
        <f t="shared" si="3"/>
        <v>5.6463022508038585E-2</v>
      </c>
      <c r="M34" s="33"/>
      <c r="N34" s="123" t="s">
        <v>78</v>
      </c>
      <c r="O34" s="174">
        <f>O24/B2</f>
        <v>7.0761789473684208E-2</v>
      </c>
      <c r="P34" s="33"/>
      <c r="Q34" s="33"/>
      <c r="R34" s="33"/>
    </row>
    <row r="35" spans="1:18" ht="20" x14ac:dyDescent="0.2">
      <c r="A35" s="198">
        <v>46044</v>
      </c>
      <c r="B35" s="199" t="str">
        <f t="shared" si="0"/>
        <v>Thursday</v>
      </c>
      <c r="C35" s="200">
        <v>162100</v>
      </c>
      <c r="D35" s="200">
        <v>18300</v>
      </c>
      <c r="E35" s="200">
        <v>119</v>
      </c>
      <c r="F35" s="200">
        <v>606</v>
      </c>
      <c r="G35" s="200">
        <v>153</v>
      </c>
      <c r="H35" s="200" t="s">
        <v>203</v>
      </c>
      <c r="I35" s="206" t="s">
        <v>200</v>
      </c>
      <c r="J35" s="201">
        <f t="shared" si="1"/>
        <v>0.11289327575570636</v>
      </c>
      <c r="K35" s="201">
        <f t="shared" si="2"/>
        <v>6.5027322404371587E-3</v>
      </c>
      <c r="L35" s="145">
        <f t="shared" si="3"/>
        <v>0.11830968537939543</v>
      </c>
      <c r="M35" s="33"/>
      <c r="N35" s="33"/>
      <c r="O35" s="33"/>
      <c r="P35" s="33"/>
      <c r="Q35" s="33"/>
      <c r="R35" s="33"/>
    </row>
    <row r="36" spans="1:18" ht="20" x14ac:dyDescent="0.2">
      <c r="A36" s="73">
        <v>46042</v>
      </c>
      <c r="B36" s="140" t="str">
        <f t="shared" si="0"/>
        <v>Tuesday</v>
      </c>
      <c r="C36" s="141">
        <v>43800</v>
      </c>
      <c r="D36" s="141">
        <v>1947</v>
      </c>
      <c r="E36" s="141">
        <v>51</v>
      </c>
      <c r="F36" s="141">
        <v>98</v>
      </c>
      <c r="G36" s="141">
        <v>29</v>
      </c>
      <c r="H36" s="210" t="s">
        <v>168</v>
      </c>
      <c r="I36" s="83" t="s">
        <v>164</v>
      </c>
      <c r="J36" s="65">
        <f t="shared" si="1"/>
        <v>4.4452054794520551E-2</v>
      </c>
      <c r="K36" s="65">
        <f t="shared" si="2"/>
        <v>2.6194144838212634E-2</v>
      </c>
      <c r="L36" s="32">
        <f t="shared" si="3"/>
        <v>4.8515981735159815E-2</v>
      </c>
      <c r="M36" s="33"/>
      <c r="N36" s="33"/>
      <c r="O36" s="33"/>
      <c r="P36" s="33"/>
      <c r="Q36" s="33"/>
      <c r="R36" s="33"/>
    </row>
    <row r="37" spans="1:18" ht="20" x14ac:dyDescent="0.2">
      <c r="A37" s="73">
        <v>46039</v>
      </c>
      <c r="B37" s="140" t="str">
        <f t="shared" si="0"/>
        <v>Saturday</v>
      </c>
      <c r="C37" s="141">
        <v>104200</v>
      </c>
      <c r="D37" s="141">
        <v>8830</v>
      </c>
      <c r="E37" s="141">
        <v>64</v>
      </c>
      <c r="F37" s="141">
        <v>534</v>
      </c>
      <c r="G37" s="141">
        <v>112</v>
      </c>
      <c r="H37" s="208" t="s">
        <v>131</v>
      </c>
      <c r="I37" s="74" t="s">
        <v>201</v>
      </c>
      <c r="J37" s="65">
        <f t="shared" si="1"/>
        <v>8.4740882917466412E-2</v>
      </c>
      <c r="K37" s="65">
        <f t="shared" si="2"/>
        <v>7.2480181200453003E-3</v>
      </c>
      <c r="L37" s="32">
        <f t="shared" si="3"/>
        <v>9.1554702495201534E-2</v>
      </c>
      <c r="M37" s="33"/>
      <c r="N37" s="177" t="s">
        <v>13</v>
      </c>
      <c r="O37" s="178"/>
      <c r="P37" s="33"/>
      <c r="Q37" s="33"/>
      <c r="R37" s="33"/>
    </row>
    <row r="38" spans="1:18" ht="20" x14ac:dyDescent="0.2">
      <c r="A38" s="33"/>
      <c r="B38" s="33"/>
      <c r="C38" s="33"/>
      <c r="D38" s="66"/>
      <c r="E38" s="66"/>
      <c r="F38" s="66"/>
      <c r="G38" s="66"/>
      <c r="H38" s="66"/>
      <c r="I38" s="33"/>
      <c r="J38" s="33"/>
      <c r="K38" s="33"/>
      <c r="L38" s="33"/>
      <c r="M38" s="33"/>
      <c r="N38" s="175" t="s">
        <v>11</v>
      </c>
      <c r="O38" s="176">
        <f>COUNTIF(B8:B37, "Thursday")</f>
        <v>4</v>
      </c>
      <c r="P38" s="33"/>
      <c r="Q38" s="33"/>
      <c r="R38" s="33"/>
    </row>
    <row r="39" spans="1:18" ht="20" x14ac:dyDescent="0.2">
      <c r="A39" s="13"/>
      <c r="B39" s="13"/>
      <c r="C39" s="18"/>
      <c r="D39" s="18"/>
      <c r="E39" s="18"/>
      <c r="F39" s="18"/>
      <c r="G39" s="18"/>
      <c r="H39" s="18"/>
      <c r="I39" s="13"/>
      <c r="J39" s="13"/>
      <c r="K39" s="13"/>
      <c r="L39" s="13"/>
      <c r="M39" s="33"/>
      <c r="N39" s="175" t="s">
        <v>10</v>
      </c>
      <c r="O39" s="176">
        <f>COUNTIF(B8:B37, "Wednesday")</f>
        <v>3</v>
      </c>
      <c r="P39" s="33"/>
      <c r="Q39" s="33"/>
      <c r="R39" s="33"/>
    </row>
    <row r="40" spans="1:18" ht="20" x14ac:dyDescent="0.2">
      <c r="A40" s="13"/>
      <c r="B40" s="13"/>
      <c r="C40" s="18"/>
      <c r="D40" s="18"/>
      <c r="E40" s="18"/>
      <c r="F40" s="18"/>
      <c r="G40" s="18"/>
      <c r="H40" s="18"/>
      <c r="I40" s="13"/>
      <c r="J40" s="13"/>
      <c r="K40" s="13"/>
      <c r="L40" s="13"/>
      <c r="M40" s="33"/>
      <c r="N40" s="175" t="s">
        <v>9</v>
      </c>
      <c r="O40" s="176">
        <f>COUNTIF(B8:B37, "Tuesday")</f>
        <v>2</v>
      </c>
      <c r="P40" s="33"/>
      <c r="Q40" s="33"/>
      <c r="R40" s="33"/>
    </row>
    <row r="41" spans="1:18" ht="30" x14ac:dyDescent="0.3">
      <c r="A41" s="13"/>
      <c r="B41" s="13"/>
      <c r="C41" s="36"/>
      <c r="D41" s="36"/>
      <c r="E41" s="36"/>
      <c r="F41" s="36"/>
      <c r="G41" s="18"/>
      <c r="H41" s="18"/>
      <c r="I41" s="13"/>
      <c r="J41" s="13"/>
      <c r="K41" s="13"/>
      <c r="L41" s="13"/>
      <c r="M41" s="33"/>
      <c r="N41" s="175" t="s">
        <v>8</v>
      </c>
      <c r="O41" s="176">
        <f>COUNTIF(B8:B37, "Monday")</f>
        <v>6</v>
      </c>
      <c r="P41" s="33"/>
      <c r="Q41" s="33"/>
      <c r="R41" s="33"/>
    </row>
    <row r="42" spans="1:18" ht="30" x14ac:dyDescent="0.3">
      <c r="A42" s="13"/>
      <c r="E42" s="37"/>
      <c r="F42" s="37"/>
      <c r="G42" s="13"/>
      <c r="H42" s="13"/>
      <c r="I42" s="13"/>
      <c r="J42" s="13"/>
      <c r="K42" s="13"/>
      <c r="L42" s="13"/>
      <c r="M42" s="33"/>
      <c r="N42" s="175" t="s">
        <v>7</v>
      </c>
      <c r="O42" s="176">
        <f>COUNTIF(B8:B37, "Sunday")</f>
        <v>7</v>
      </c>
      <c r="P42" s="33"/>
      <c r="Q42" s="33"/>
      <c r="R42" s="33"/>
    </row>
    <row r="43" spans="1:18" ht="30" x14ac:dyDescent="0.3">
      <c r="A43" s="13"/>
      <c r="B43" s="223" t="s">
        <v>137</v>
      </c>
      <c r="C43" s="223" t="s">
        <v>121</v>
      </c>
      <c r="F43" s="37"/>
      <c r="G43" s="13"/>
      <c r="H43" s="13"/>
      <c r="I43" s="13"/>
      <c r="J43" s="13"/>
      <c r="K43" s="13"/>
      <c r="L43" s="13"/>
      <c r="M43" s="33"/>
      <c r="N43" s="175" t="s">
        <v>6</v>
      </c>
      <c r="O43" s="176">
        <f>COUNTIF(B6:B36, "Saturday")</f>
        <v>5</v>
      </c>
      <c r="P43" s="33"/>
      <c r="Q43" s="33"/>
      <c r="R43" s="33"/>
    </row>
    <row r="44" spans="1:18" ht="30" x14ac:dyDescent="0.3">
      <c r="A44" s="13"/>
      <c r="B44" s="22" t="s">
        <v>203</v>
      </c>
      <c r="C44" s="106">
        <v>9.6321338070392129E-2</v>
      </c>
      <c r="F44" s="37"/>
      <c r="G44" s="13"/>
      <c r="H44" s="13"/>
      <c r="I44" s="13"/>
      <c r="J44" s="13"/>
      <c r="K44" s="13"/>
      <c r="L44" s="13"/>
      <c r="M44" s="33"/>
      <c r="N44" s="175" t="s">
        <v>5</v>
      </c>
      <c r="O44" s="176">
        <f>COUNTIF(B8:B37, "Friday")</f>
        <v>2</v>
      </c>
      <c r="P44" s="33"/>
      <c r="Q44" s="33"/>
      <c r="R44" s="33"/>
    </row>
    <row r="45" spans="1:18" ht="30" x14ac:dyDescent="0.3">
      <c r="A45" s="13"/>
      <c r="B45" s="22" t="s">
        <v>168</v>
      </c>
      <c r="C45" s="106">
        <v>7.8458318898347756E-2</v>
      </c>
      <c r="F45" s="37"/>
      <c r="G45" s="13"/>
      <c r="H45" s="13"/>
      <c r="I45" s="13"/>
      <c r="J45" s="13"/>
      <c r="K45" s="13"/>
      <c r="L45" s="13"/>
      <c r="M45" s="33"/>
      <c r="N45" s="33"/>
      <c r="O45" s="33"/>
      <c r="P45" s="33"/>
      <c r="Q45" s="33"/>
      <c r="R45" s="33"/>
    </row>
    <row r="46" spans="1:18" ht="30" x14ac:dyDescent="0.3">
      <c r="A46" s="13"/>
      <c r="B46" s="22" t="s">
        <v>132</v>
      </c>
      <c r="C46" s="106">
        <v>0.1401398181818182</v>
      </c>
      <c r="F46" s="37"/>
      <c r="G46" s="13"/>
      <c r="H46" s="13"/>
      <c r="I46" s="13"/>
      <c r="J46" s="13"/>
      <c r="K46" s="13"/>
      <c r="L46" s="13"/>
      <c r="M46" s="33"/>
      <c r="N46" s="33"/>
      <c r="O46" s="33"/>
      <c r="P46" s="33"/>
      <c r="Q46" s="33"/>
      <c r="R46" s="33"/>
    </row>
    <row r="47" spans="1:18" ht="30" x14ac:dyDescent="0.3">
      <c r="A47" s="13"/>
      <c r="B47" s="22" t="s">
        <v>131</v>
      </c>
      <c r="C47" s="106">
        <v>6.5622970002254311E-2</v>
      </c>
      <c r="F47" s="37"/>
      <c r="G47" s="13"/>
      <c r="H47" s="13"/>
      <c r="I47" s="13"/>
      <c r="J47" s="13"/>
      <c r="K47" s="13"/>
      <c r="L47" s="13"/>
      <c r="M47" s="33"/>
      <c r="N47" s="33"/>
      <c r="O47" s="33"/>
      <c r="P47" s="33"/>
      <c r="Q47" s="33"/>
      <c r="R47" s="33"/>
    </row>
    <row r="48" spans="1:18" ht="30" x14ac:dyDescent="0.3">
      <c r="A48" s="13"/>
      <c r="B48" s="22" t="s">
        <v>172</v>
      </c>
      <c r="C48" s="106">
        <v>7.9019760173491507E-2</v>
      </c>
      <c r="F48" s="37"/>
      <c r="G48" s="13"/>
      <c r="H48" s="13"/>
      <c r="I48" s="13"/>
      <c r="J48" s="13"/>
      <c r="K48" s="13"/>
      <c r="L48" s="13"/>
      <c r="M48" s="13"/>
      <c r="N48" s="33"/>
      <c r="O48" s="33"/>
      <c r="P48" s="33"/>
      <c r="Q48" s="33"/>
    </row>
    <row r="49" spans="1:17" ht="30" x14ac:dyDescent="0.3">
      <c r="A49" s="13"/>
      <c r="B49" s="22" t="s">
        <v>171</v>
      </c>
      <c r="C49" s="106">
        <v>8.1052724704628099E-2</v>
      </c>
      <c r="F49" s="3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30" x14ac:dyDescent="0.3">
      <c r="A50" s="13"/>
      <c r="B50" s="224" t="s">
        <v>77</v>
      </c>
      <c r="C50" s="225">
        <v>8.1838792991438827E-2</v>
      </c>
      <c r="F50" s="37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30" x14ac:dyDescent="0.3">
      <c r="A51" s="13"/>
      <c r="F51" s="3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30" x14ac:dyDescent="0.3">
      <c r="A52" s="13"/>
      <c r="F52" s="37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30" x14ac:dyDescent="0.3">
      <c r="A53" s="13"/>
      <c r="E53" s="37"/>
      <c r="F53" s="3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30" x14ac:dyDescent="0.3">
      <c r="A54" s="13"/>
      <c r="E54" s="37"/>
      <c r="F54" s="3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30" x14ac:dyDescent="0.3">
      <c r="A55" s="13"/>
      <c r="E55" s="37"/>
      <c r="F55" s="3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">
      <c r="A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">
      <c r="E57" s="13"/>
      <c r="F57" s="13"/>
      <c r="G57" s="13"/>
      <c r="H57" s="13"/>
    </row>
    <row r="58" spans="1:17" x14ac:dyDescent="0.2">
      <c r="E58" s="13"/>
      <c r="F58" s="13"/>
      <c r="G58" s="13"/>
      <c r="H58" s="13"/>
    </row>
    <row r="59" spans="1:17" x14ac:dyDescent="0.2">
      <c r="E59" s="13"/>
      <c r="F59" s="13"/>
      <c r="G59" s="13"/>
      <c r="H59" s="13"/>
    </row>
    <row r="60" spans="1:17" x14ac:dyDescent="0.2">
      <c r="C60" s="13"/>
      <c r="D60" s="13"/>
      <c r="E60" s="13"/>
      <c r="F60" s="13"/>
      <c r="G60" s="13"/>
      <c r="H60" s="13"/>
    </row>
    <row r="61" spans="1:17" x14ac:dyDescent="0.2">
      <c r="C61" s="13"/>
      <c r="D61" s="13"/>
      <c r="E61" s="13"/>
      <c r="F61" s="13"/>
      <c r="G61" s="13"/>
      <c r="H61" s="13"/>
    </row>
    <row r="62" spans="1:17" x14ac:dyDescent="0.2">
      <c r="C62" s="13"/>
      <c r="D62" s="13"/>
      <c r="E62" s="13"/>
      <c r="F62" s="13"/>
      <c r="G62" s="13"/>
      <c r="H62" s="13"/>
    </row>
    <row r="63" spans="1:17" x14ac:dyDescent="0.2">
      <c r="C63" s="13"/>
      <c r="D63" s="13"/>
      <c r="E63" s="13"/>
      <c r="F63" s="13"/>
      <c r="G63" s="13"/>
      <c r="H63" s="13"/>
    </row>
    <row r="64" spans="1:17" x14ac:dyDescent="0.2">
      <c r="C64" s="13"/>
      <c r="D64" s="13"/>
      <c r="E64" s="13"/>
      <c r="F64" s="13"/>
      <c r="G64" s="13"/>
      <c r="H64" s="13"/>
    </row>
    <row r="65" spans="3:8" x14ac:dyDescent="0.2">
      <c r="C65" s="13"/>
      <c r="D65" s="13"/>
      <c r="E65" s="13"/>
      <c r="F65" s="13"/>
      <c r="G65" s="13"/>
      <c r="H65" s="13"/>
    </row>
    <row r="66" spans="3:8" x14ac:dyDescent="0.2">
      <c r="C66" s="13"/>
      <c r="D66" s="13"/>
      <c r="E66" s="13"/>
      <c r="F66" s="13"/>
      <c r="G66" s="13"/>
      <c r="H66" s="13"/>
    </row>
    <row r="67" spans="3:8" x14ac:dyDescent="0.2">
      <c r="C67" s="13"/>
      <c r="D67" s="13"/>
      <c r="E67" s="13"/>
      <c r="F67" s="13"/>
      <c r="G67" s="13"/>
      <c r="H67" s="13"/>
    </row>
    <row r="68" spans="3:8" x14ac:dyDescent="0.2">
      <c r="C68" s="13"/>
    </row>
    <row r="69" spans="3:8" x14ac:dyDescent="0.2">
      <c r="C69" s="13"/>
    </row>
    <row r="70" spans="3:8" x14ac:dyDescent="0.2">
      <c r="C70" s="13"/>
    </row>
    <row r="71" spans="3:8" x14ac:dyDescent="0.2">
      <c r="C71" s="13"/>
      <c r="D71" s="13"/>
      <c r="E71" s="13"/>
      <c r="F71" s="13"/>
      <c r="G71" s="13"/>
      <c r="H71" s="13"/>
    </row>
    <row r="72" spans="3:8" x14ac:dyDescent="0.2">
      <c r="C72" s="13"/>
      <c r="D72" s="13"/>
      <c r="E72" s="13"/>
      <c r="F72" s="13"/>
      <c r="G72" s="13"/>
      <c r="H72" s="13"/>
    </row>
    <row r="73" spans="3:8" x14ac:dyDescent="0.2">
      <c r="C73" s="13"/>
      <c r="G73" s="13"/>
      <c r="H73" s="13"/>
    </row>
    <row r="74" spans="3:8" x14ac:dyDescent="0.2">
      <c r="C74" s="13"/>
      <c r="G74" s="13"/>
      <c r="H74" s="13"/>
    </row>
    <row r="75" spans="3:8" x14ac:dyDescent="0.2">
      <c r="C75" s="13"/>
      <c r="G75" s="13"/>
      <c r="H75" s="13"/>
    </row>
    <row r="76" spans="3:8" x14ac:dyDescent="0.2">
      <c r="C76" s="13"/>
      <c r="G76" s="13"/>
      <c r="H76" s="13"/>
    </row>
    <row r="77" spans="3:8" x14ac:dyDescent="0.2">
      <c r="C77" s="13"/>
      <c r="G77" s="13"/>
      <c r="H77" s="13"/>
    </row>
    <row r="78" spans="3:8" x14ac:dyDescent="0.2">
      <c r="C78" s="13"/>
      <c r="G78" s="13"/>
      <c r="H78" s="13"/>
    </row>
    <row r="79" spans="3:8" x14ac:dyDescent="0.2">
      <c r="C79" s="13"/>
      <c r="G79" s="13"/>
      <c r="H79" s="13"/>
    </row>
    <row r="80" spans="3:8" x14ac:dyDescent="0.2">
      <c r="C80" s="13"/>
      <c r="G80" s="13"/>
      <c r="H80" s="13"/>
    </row>
    <row r="81" spans="3:8" x14ac:dyDescent="0.2">
      <c r="C81" s="13"/>
      <c r="G81" s="13"/>
      <c r="H81" s="13"/>
    </row>
    <row r="82" spans="3:8" x14ac:dyDescent="0.2">
      <c r="G82" s="13"/>
      <c r="H82" s="13"/>
    </row>
    <row r="83" spans="3:8" x14ac:dyDescent="0.2">
      <c r="G83" s="13"/>
      <c r="H83" s="13"/>
    </row>
    <row r="85" spans="3:8" ht="30" x14ac:dyDescent="0.3">
      <c r="D85" s="37"/>
      <c r="E85" s="37"/>
    </row>
  </sheetData>
  <dataConsolidate/>
  <conditionalFormatting sqref="L8:L37">
    <cfRule type="top10" dxfId="6" priority="1" rank="1"/>
    <cfRule type="top10" dxfId="5" priority="2" rank="5"/>
  </conditionalFormatting>
  <dataValidations count="2">
    <dataValidation type="list" allowBlank="1" showInputMessage="1" showErrorMessage="1" sqref="I44" xr:uid="{CC676FC0-9C05-3041-B2B9-2214D5C2DF3D}">
      <formula1>"Promotional, Educational, Aesthetic, Influencer "</formula1>
    </dataValidation>
    <dataValidation type="list" allowBlank="1" showInputMessage="1" showErrorMessage="1" sqref="H8:H37" xr:uid="{4F540171-D0A7-F147-8152-297972992405}">
      <formula1>"Promotional, Educational, Influencer, Aesthetic, Founder Content, Lifestyle"</formula1>
    </dataValidation>
  </dataValidations>
  <pageMargins left="0.7" right="0.7" top="0.75" bottom="0.75" header="0.3" footer="0.3"/>
  <pageSetup orientation="portrait" horizontalDpi="0" verticalDpi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25B0-5A90-EB45-8AF0-B9768B18AD56}">
  <dimension ref="A1:AD113"/>
  <sheetViews>
    <sheetView topLeftCell="E1" zoomScale="50" zoomScaleNormal="38" workbookViewId="0"/>
  </sheetViews>
  <sheetFormatPr baseColWidth="10" defaultRowHeight="16" x14ac:dyDescent="0.2"/>
  <cols>
    <col min="1" max="1" width="41.83203125" bestFit="1" customWidth="1"/>
    <col min="2" max="2" width="46" bestFit="1" customWidth="1"/>
    <col min="3" max="3" width="36.1640625" bestFit="1" customWidth="1"/>
    <col min="4" max="4" width="41.1640625" bestFit="1" customWidth="1"/>
    <col min="5" max="5" width="29" bestFit="1" customWidth="1"/>
    <col min="6" max="6" width="21.1640625" bestFit="1" customWidth="1"/>
    <col min="7" max="7" width="28.33203125" bestFit="1" customWidth="1"/>
    <col min="8" max="8" width="28.33203125" customWidth="1"/>
    <col min="9" max="9" width="28.1640625" customWidth="1"/>
    <col min="10" max="10" width="181.6640625" bestFit="1" customWidth="1"/>
    <col min="11" max="11" width="26.1640625" style="1" bestFit="1" customWidth="1"/>
    <col min="12" max="12" width="32.6640625" style="1" bestFit="1" customWidth="1"/>
    <col min="13" max="13" width="25.83203125" bestFit="1" customWidth="1"/>
    <col min="14" max="14" width="13.5" bestFit="1" customWidth="1"/>
    <col min="15" max="15" width="44.83203125" bestFit="1" customWidth="1"/>
    <col min="16" max="16" width="16.33203125" bestFit="1" customWidth="1"/>
    <col min="17" max="17" width="11.5" bestFit="1" customWidth="1"/>
    <col min="18" max="18" width="23.5" customWidth="1"/>
    <col min="19" max="34" width="5.83203125" bestFit="1" customWidth="1"/>
    <col min="35" max="37" width="7.5" bestFit="1" customWidth="1"/>
    <col min="38" max="38" width="8.6640625" bestFit="1" customWidth="1"/>
    <col min="39" max="39" width="12.1640625" bestFit="1" customWidth="1"/>
    <col min="40" max="40" width="5.83203125" bestFit="1" customWidth="1"/>
    <col min="41" max="41" width="11.5" bestFit="1" customWidth="1"/>
    <col min="42" max="42" width="5.83203125" bestFit="1" customWidth="1"/>
    <col min="43" max="43" width="11.5" bestFit="1" customWidth="1"/>
    <col min="44" max="44" width="5.83203125" bestFit="1" customWidth="1"/>
    <col min="45" max="45" width="11.5" bestFit="1" customWidth="1"/>
    <col min="46" max="46" width="5.83203125" bestFit="1" customWidth="1"/>
    <col min="47" max="47" width="11.5" bestFit="1" customWidth="1"/>
    <col min="48" max="48" width="5.83203125" bestFit="1" customWidth="1"/>
    <col min="49" max="49" width="11.5" bestFit="1" customWidth="1"/>
    <col min="50" max="50" width="5.83203125" bestFit="1" customWidth="1"/>
    <col min="51" max="51" width="11.5" bestFit="1" customWidth="1"/>
    <col min="52" max="52" width="5.83203125" bestFit="1" customWidth="1"/>
    <col min="53" max="53" width="11.5" bestFit="1" customWidth="1"/>
    <col min="54" max="54" width="5.83203125" bestFit="1" customWidth="1"/>
    <col min="55" max="55" width="11.5" bestFit="1" customWidth="1"/>
    <col min="56" max="56" width="5.83203125" bestFit="1" customWidth="1"/>
    <col min="57" max="57" width="11.5" bestFit="1" customWidth="1"/>
    <col min="58" max="58" width="5.83203125" bestFit="1" customWidth="1"/>
    <col min="59" max="59" width="11.5" bestFit="1" customWidth="1"/>
    <col min="60" max="60" width="5.83203125" bestFit="1" customWidth="1"/>
    <col min="61" max="61" width="11.5" bestFit="1" customWidth="1"/>
    <col min="62" max="62" width="7.5" bestFit="1" customWidth="1"/>
    <col min="63" max="63" width="13.1640625" bestFit="1" customWidth="1"/>
    <col min="64" max="64" width="7.5" bestFit="1" customWidth="1"/>
    <col min="65" max="65" width="13.1640625" bestFit="1" customWidth="1"/>
    <col min="66" max="66" width="7.5" bestFit="1" customWidth="1"/>
    <col min="67" max="67" width="13.1640625" bestFit="1" customWidth="1"/>
    <col min="68" max="68" width="8.6640625" bestFit="1" customWidth="1"/>
    <col min="69" max="69" width="14.33203125" bestFit="1" customWidth="1"/>
    <col min="70" max="70" width="12.1640625" bestFit="1" customWidth="1"/>
  </cols>
  <sheetData>
    <row r="1" spans="1:30" ht="28" x14ac:dyDescent="0.3">
      <c r="A1" s="17" t="s">
        <v>243</v>
      </c>
      <c r="B1" s="315" t="s">
        <v>206</v>
      </c>
      <c r="C1" s="69"/>
      <c r="D1" s="33"/>
      <c r="E1" s="33"/>
      <c r="F1" s="33"/>
      <c r="G1" s="33"/>
      <c r="H1" s="33"/>
      <c r="I1" s="33"/>
      <c r="J1" s="33"/>
      <c r="K1" s="70"/>
      <c r="L1" s="70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ht="28" x14ac:dyDescent="0.3">
      <c r="A2" s="316" t="s">
        <v>40</v>
      </c>
      <c r="B2" s="317">
        <v>3100000</v>
      </c>
      <c r="C2" s="33"/>
      <c r="D2" s="33"/>
      <c r="E2" s="33"/>
      <c r="F2" s="33"/>
      <c r="G2" s="33"/>
      <c r="H2" s="33"/>
      <c r="I2" s="33"/>
      <c r="J2" s="33"/>
      <c r="K2" s="70"/>
      <c r="L2" s="70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0" ht="28" x14ac:dyDescent="0.3">
      <c r="A3" s="318" t="s">
        <v>39</v>
      </c>
      <c r="B3" s="320">
        <v>1015</v>
      </c>
      <c r="C3" s="33"/>
      <c r="D3" s="33"/>
      <c r="E3" s="33"/>
      <c r="F3" s="33"/>
      <c r="G3" s="33"/>
      <c r="H3" s="33"/>
      <c r="I3" s="33"/>
      <c r="J3" s="33"/>
      <c r="K3" s="70"/>
      <c r="L3" s="70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0" ht="28" x14ac:dyDescent="0.3">
      <c r="A4" s="318" t="s">
        <v>38</v>
      </c>
      <c r="B4" s="320">
        <v>6094</v>
      </c>
      <c r="C4" s="33"/>
      <c r="D4" s="33"/>
      <c r="E4" s="33"/>
      <c r="F4" s="33"/>
      <c r="G4" s="33"/>
      <c r="H4" s="33"/>
      <c r="I4" s="33"/>
      <c r="J4" s="33"/>
      <c r="K4" s="70"/>
      <c r="L4" s="70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ht="20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70"/>
      <c r="L5" s="7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spans="1:30" ht="20" x14ac:dyDescent="0.2">
      <c r="A6" s="267" t="s">
        <v>37</v>
      </c>
      <c r="B6" s="267" t="s">
        <v>36</v>
      </c>
      <c r="C6" s="267" t="s">
        <v>35</v>
      </c>
      <c r="D6" s="267" t="s">
        <v>34</v>
      </c>
      <c r="E6" s="267" t="s">
        <v>33</v>
      </c>
      <c r="F6" s="267" t="s">
        <v>32</v>
      </c>
      <c r="G6" s="267" t="s">
        <v>54</v>
      </c>
      <c r="H6" s="267" t="s">
        <v>86</v>
      </c>
      <c r="I6" s="267" t="s">
        <v>166</v>
      </c>
      <c r="J6" s="267" t="s">
        <v>31</v>
      </c>
      <c r="K6" s="268" t="s">
        <v>30</v>
      </c>
      <c r="L6" s="268" t="s">
        <v>29</v>
      </c>
      <c r="M6" s="267" t="s">
        <v>74</v>
      </c>
      <c r="N6" s="33"/>
      <c r="O6" s="194" t="s">
        <v>28</v>
      </c>
      <c r="P6" s="33"/>
      <c r="Q6" s="34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20" x14ac:dyDescent="0.2">
      <c r="A7" s="61">
        <v>46063</v>
      </c>
      <c r="B7" s="27" t="str">
        <f xml:space="preserve"> TEXT(A7,"dddd")</f>
        <v>Tuesday</v>
      </c>
      <c r="C7" s="64" t="s">
        <v>1</v>
      </c>
      <c r="D7" s="62"/>
      <c r="E7" s="62">
        <v>2474</v>
      </c>
      <c r="F7" s="62">
        <v>36</v>
      </c>
      <c r="G7" s="62">
        <v>17</v>
      </c>
      <c r="H7" s="62">
        <v>80</v>
      </c>
      <c r="I7" s="278" t="s">
        <v>238</v>
      </c>
      <c r="J7" s="71" t="s">
        <v>207</v>
      </c>
      <c r="K7" s="65" t="str">
        <f>IF(D7="","",E7/D7)</f>
        <v/>
      </c>
      <c r="L7" s="72">
        <f>F7/E7</f>
        <v>1.4551333872271624E-2</v>
      </c>
      <c r="M7" s="32">
        <f>(E7+F7+G7+H7)/$B$2</f>
        <v>8.4096774193548383E-4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0" ht="20" x14ac:dyDescent="0.2">
      <c r="A8" s="73">
        <v>46063</v>
      </c>
      <c r="B8" s="27" t="str">
        <f t="shared" ref="B8:B36" si="0" xml:space="preserve"> TEXT(A8,"dddd")</f>
        <v>Tuesday</v>
      </c>
      <c r="C8" s="74" t="s">
        <v>208</v>
      </c>
      <c r="D8" s="68">
        <v>150000</v>
      </c>
      <c r="E8" s="68">
        <v>2278</v>
      </c>
      <c r="F8" s="68">
        <v>81</v>
      </c>
      <c r="G8" s="68">
        <v>45</v>
      </c>
      <c r="H8" s="68">
        <v>197</v>
      </c>
      <c r="I8" s="275" t="s">
        <v>171</v>
      </c>
      <c r="J8" s="75" t="s">
        <v>209</v>
      </c>
      <c r="K8" s="65">
        <f t="shared" ref="K8:K36" si="1">IF(D8="","",E8/D8)</f>
        <v>1.5186666666666666E-2</v>
      </c>
      <c r="L8" s="72">
        <f t="shared" ref="L8:L36" si="2">F8/E8</f>
        <v>3.5557506584723439E-2</v>
      </c>
      <c r="M8" s="32">
        <f t="shared" ref="M8:M36" si="3">(E8+F8+G8+H8)/$B$2</f>
        <v>8.3903225806451613E-4</v>
      </c>
      <c r="N8" s="33"/>
      <c r="O8" s="265" t="s">
        <v>75</v>
      </c>
      <c r="P8" s="265"/>
      <c r="Q8" s="265"/>
      <c r="R8" s="26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0" ht="20" x14ac:dyDescent="0.2">
      <c r="A9" s="55">
        <v>46062</v>
      </c>
      <c r="B9" s="27" t="str">
        <f t="shared" si="0"/>
        <v>Monday</v>
      </c>
      <c r="C9" s="59" t="s">
        <v>208</v>
      </c>
      <c r="D9" s="57">
        <v>258000</v>
      </c>
      <c r="E9" s="57">
        <v>5492</v>
      </c>
      <c r="F9" s="57">
        <v>175</v>
      </c>
      <c r="G9" s="57">
        <v>208</v>
      </c>
      <c r="H9" s="57">
        <v>959</v>
      </c>
      <c r="I9" s="276" t="s">
        <v>171</v>
      </c>
      <c r="J9" s="76" t="s">
        <v>210</v>
      </c>
      <c r="K9" s="65">
        <f t="shared" si="1"/>
        <v>2.1286821705426357E-2</v>
      </c>
      <c r="L9" s="72">
        <f t="shared" si="2"/>
        <v>3.1864530225782957E-2</v>
      </c>
      <c r="M9" s="32">
        <f t="shared" si="3"/>
        <v>2.2045161290322581E-3</v>
      </c>
      <c r="N9" s="33"/>
      <c r="O9" s="266" t="s">
        <v>76</v>
      </c>
      <c r="P9" s="266"/>
      <c r="Q9" s="266"/>
      <c r="R9" s="26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0" ht="20" x14ac:dyDescent="0.2">
      <c r="A10" s="73">
        <v>46061</v>
      </c>
      <c r="B10" s="27" t="str">
        <f t="shared" si="0"/>
        <v>Sunday</v>
      </c>
      <c r="C10" s="74" t="s">
        <v>212</v>
      </c>
      <c r="D10" s="68"/>
      <c r="E10" s="68">
        <v>12300</v>
      </c>
      <c r="F10" s="68">
        <v>162</v>
      </c>
      <c r="G10" s="68">
        <v>240</v>
      </c>
      <c r="H10" s="68">
        <v>934</v>
      </c>
      <c r="I10" s="269" t="s">
        <v>168</v>
      </c>
      <c r="J10" s="33" t="s">
        <v>213</v>
      </c>
      <c r="K10" s="65" t="str">
        <f t="shared" si="1"/>
        <v/>
      </c>
      <c r="L10" s="72">
        <f t="shared" si="2"/>
        <v>1.3170731707317073E-2</v>
      </c>
      <c r="M10" s="32">
        <f t="shared" si="3"/>
        <v>4.3987096774193548E-3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0" ht="20" x14ac:dyDescent="0.2">
      <c r="A11" s="73">
        <v>46060</v>
      </c>
      <c r="B11" s="27" t="str">
        <f t="shared" si="0"/>
        <v>Saturday</v>
      </c>
      <c r="C11" s="74" t="s">
        <v>212</v>
      </c>
      <c r="D11" s="68"/>
      <c r="E11" s="68">
        <v>12600</v>
      </c>
      <c r="F11" s="68">
        <v>146</v>
      </c>
      <c r="G11" s="68">
        <v>265</v>
      </c>
      <c r="H11" s="68">
        <v>717</v>
      </c>
      <c r="I11" s="280" t="s">
        <v>238</v>
      </c>
      <c r="J11" s="75" t="s">
        <v>214</v>
      </c>
      <c r="K11" s="65" t="str">
        <f t="shared" si="1"/>
        <v/>
      </c>
      <c r="L11" s="72">
        <f t="shared" si="2"/>
        <v>1.1587301587301587E-2</v>
      </c>
      <c r="M11" s="32">
        <f t="shared" si="3"/>
        <v>4.4283870967741935E-3</v>
      </c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ht="20" x14ac:dyDescent="0.2">
      <c r="A12" s="73">
        <v>46059</v>
      </c>
      <c r="B12" s="27" t="str">
        <f t="shared" si="0"/>
        <v>Friday</v>
      </c>
      <c r="C12" s="74" t="s">
        <v>208</v>
      </c>
      <c r="D12" s="68">
        <v>147000</v>
      </c>
      <c r="E12" s="68">
        <v>3736</v>
      </c>
      <c r="F12" s="68">
        <v>44</v>
      </c>
      <c r="G12" s="68">
        <v>46</v>
      </c>
      <c r="H12" s="68">
        <v>158</v>
      </c>
      <c r="I12" s="272" t="s">
        <v>135</v>
      </c>
      <c r="J12" s="33" t="s">
        <v>215</v>
      </c>
      <c r="K12" s="65">
        <f t="shared" si="1"/>
        <v>2.5414965986394557E-2</v>
      </c>
      <c r="L12" s="72">
        <f t="shared" si="2"/>
        <v>1.1777301927194861E-2</v>
      </c>
      <c r="M12" s="32">
        <f t="shared" si="3"/>
        <v>1.2851612903225806E-3</v>
      </c>
      <c r="N12" s="33"/>
      <c r="O12" s="175" t="s">
        <v>27</v>
      </c>
      <c r="P12" s="235">
        <f>MAX(E7:E36)</f>
        <v>155000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0" ht="20" x14ac:dyDescent="0.2">
      <c r="A13" s="243">
        <v>46059</v>
      </c>
      <c r="B13" s="244" t="str">
        <f t="shared" si="0"/>
        <v>Friday</v>
      </c>
      <c r="C13" s="245" t="s">
        <v>212</v>
      </c>
      <c r="D13" s="246"/>
      <c r="E13" s="246">
        <v>155000</v>
      </c>
      <c r="F13" s="246">
        <v>2155</v>
      </c>
      <c r="G13" s="246">
        <v>5831</v>
      </c>
      <c r="H13" s="246">
        <v>29900</v>
      </c>
      <c r="I13" s="234" t="s">
        <v>171</v>
      </c>
      <c r="J13" s="247" t="s">
        <v>239</v>
      </c>
      <c r="K13" s="248" t="str">
        <f t="shared" si="1"/>
        <v/>
      </c>
      <c r="L13" s="249">
        <f t="shared" si="2"/>
        <v>1.3903225806451612E-2</v>
      </c>
      <c r="M13" s="145">
        <f t="shared" si="3"/>
        <v>6.2221290322580648E-2</v>
      </c>
      <c r="N13" s="33"/>
      <c r="O13" s="175" t="s">
        <v>26</v>
      </c>
      <c r="P13" s="235">
        <f>MAX(D7:D36)</f>
        <v>1100000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1:30" ht="20" x14ac:dyDescent="0.2">
      <c r="A14" s="250">
        <v>46058</v>
      </c>
      <c r="B14" s="251" t="str">
        <f t="shared" si="0"/>
        <v>Thursday</v>
      </c>
      <c r="C14" s="252" t="s">
        <v>1</v>
      </c>
      <c r="D14" s="253"/>
      <c r="E14" s="253">
        <v>59600</v>
      </c>
      <c r="F14" s="253">
        <v>975</v>
      </c>
      <c r="G14" s="253">
        <v>1309</v>
      </c>
      <c r="H14" s="253">
        <v>4879</v>
      </c>
      <c r="I14" s="277" t="s">
        <v>171</v>
      </c>
      <c r="J14" s="254" t="s">
        <v>216</v>
      </c>
      <c r="K14" s="255" t="str">
        <f t="shared" si="1"/>
        <v/>
      </c>
      <c r="L14" s="256">
        <f t="shared" si="2"/>
        <v>1.6359060402684564E-2</v>
      </c>
      <c r="M14" s="145">
        <f t="shared" si="3"/>
        <v>2.1536451612903226E-2</v>
      </c>
      <c r="N14" s="33"/>
      <c r="O14" s="175" t="s">
        <v>25</v>
      </c>
      <c r="P14" s="235">
        <f>MAX(F7:F36)</f>
        <v>2155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1:30" ht="20" x14ac:dyDescent="0.2">
      <c r="A15" s="73">
        <v>46057</v>
      </c>
      <c r="B15" s="27" t="str">
        <f t="shared" si="0"/>
        <v>Wednesday</v>
      </c>
      <c r="C15" s="74" t="s">
        <v>208</v>
      </c>
      <c r="D15" s="68">
        <v>446000</v>
      </c>
      <c r="E15" s="68">
        <v>11900</v>
      </c>
      <c r="F15" s="68">
        <v>408</v>
      </c>
      <c r="G15" s="68">
        <v>191</v>
      </c>
      <c r="H15" s="68">
        <v>893</v>
      </c>
      <c r="I15" s="272" t="s">
        <v>135</v>
      </c>
      <c r="J15" s="33" t="s">
        <v>217</v>
      </c>
      <c r="K15" s="65">
        <f t="shared" si="1"/>
        <v>2.6681614349775784E-2</v>
      </c>
      <c r="L15" s="72">
        <f t="shared" si="2"/>
        <v>3.4285714285714287E-2</v>
      </c>
      <c r="M15" s="32">
        <f t="shared" si="3"/>
        <v>4.3200000000000001E-3</v>
      </c>
      <c r="N15" s="33"/>
      <c r="O15" s="175" t="s">
        <v>119</v>
      </c>
      <c r="P15" s="235">
        <f>MAX(G7:G36)</f>
        <v>5831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0" ht="20" x14ac:dyDescent="0.2">
      <c r="A16" s="257">
        <v>46056</v>
      </c>
      <c r="B16" s="251" t="str">
        <f t="shared" si="0"/>
        <v>Tuesday</v>
      </c>
      <c r="C16" s="258" t="s">
        <v>208</v>
      </c>
      <c r="D16" s="259">
        <v>1100000</v>
      </c>
      <c r="E16" s="259">
        <v>22200</v>
      </c>
      <c r="F16" s="259">
        <v>508</v>
      </c>
      <c r="G16" s="259">
        <v>359</v>
      </c>
      <c r="H16" s="259">
        <v>1379</v>
      </c>
      <c r="I16" s="233" t="s">
        <v>135</v>
      </c>
      <c r="J16" s="254" t="s">
        <v>218</v>
      </c>
      <c r="K16" s="255">
        <f t="shared" si="1"/>
        <v>2.0181818181818183E-2</v>
      </c>
      <c r="L16" s="256">
        <f t="shared" si="2"/>
        <v>2.2882882882882882E-2</v>
      </c>
      <c r="M16" s="145">
        <f t="shared" si="3"/>
        <v>7.8858064516129037E-3</v>
      </c>
      <c r="N16" s="33"/>
      <c r="O16" s="175" t="s">
        <v>24</v>
      </c>
      <c r="P16" s="236">
        <f>MAX(K7:K36)</f>
        <v>4.8598130841121495E-2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ht="20" x14ac:dyDescent="0.2">
      <c r="A17" s="73">
        <v>46056</v>
      </c>
      <c r="B17" s="27" t="str">
        <f t="shared" si="0"/>
        <v>Tuesday</v>
      </c>
      <c r="C17" s="74" t="s">
        <v>212</v>
      </c>
      <c r="D17" s="78"/>
      <c r="E17" s="68">
        <v>3572</v>
      </c>
      <c r="F17" s="68">
        <v>7</v>
      </c>
      <c r="G17" s="68">
        <v>33</v>
      </c>
      <c r="H17" s="68">
        <v>258</v>
      </c>
      <c r="I17" s="274" t="s">
        <v>131</v>
      </c>
      <c r="J17" s="75" t="s">
        <v>219</v>
      </c>
      <c r="K17" s="65" t="str">
        <f t="shared" si="1"/>
        <v/>
      </c>
      <c r="L17" s="72">
        <f t="shared" si="2"/>
        <v>1.9596864501679732E-3</v>
      </c>
      <c r="M17" s="32">
        <f t="shared" si="3"/>
        <v>1.2483870967741936E-3</v>
      </c>
      <c r="N17" s="33"/>
      <c r="O17" s="175" t="s">
        <v>23</v>
      </c>
      <c r="P17" s="236">
        <f>MAX(L7:L36)</f>
        <v>7.7327327327327333E-2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ht="20" x14ac:dyDescent="0.2">
      <c r="A18" s="226">
        <v>46055</v>
      </c>
      <c r="B18" s="27" t="str">
        <f t="shared" si="0"/>
        <v>Monday</v>
      </c>
      <c r="C18" s="227" t="s">
        <v>208</v>
      </c>
      <c r="D18" s="228">
        <v>214000</v>
      </c>
      <c r="E18" s="228">
        <v>10400</v>
      </c>
      <c r="F18" s="228">
        <v>151</v>
      </c>
      <c r="G18" s="228">
        <v>535</v>
      </c>
      <c r="H18" s="228">
        <v>362</v>
      </c>
      <c r="I18" s="279" t="s">
        <v>238</v>
      </c>
      <c r="J18" s="197" t="s">
        <v>220</v>
      </c>
      <c r="K18" s="65">
        <f t="shared" si="1"/>
        <v>4.8598130841121495E-2</v>
      </c>
      <c r="L18" s="72">
        <f t="shared" si="2"/>
        <v>1.4519230769230769E-2</v>
      </c>
      <c r="M18" s="32">
        <f t="shared" si="3"/>
        <v>3.6929032258064516E-3</v>
      </c>
      <c r="N18" s="33"/>
      <c r="O18" s="175" t="s">
        <v>120</v>
      </c>
      <c r="P18" s="237">
        <f>MAX(M7:M36)</f>
        <v>6.2221290322580648E-2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ht="20" x14ac:dyDescent="0.2">
      <c r="A19" s="73">
        <v>46054</v>
      </c>
      <c r="B19" s="27" t="str">
        <f t="shared" si="0"/>
        <v>Sunday</v>
      </c>
      <c r="C19" s="74" t="s">
        <v>212</v>
      </c>
      <c r="D19" s="68"/>
      <c r="E19" s="68">
        <v>6189</v>
      </c>
      <c r="F19" s="68">
        <v>108</v>
      </c>
      <c r="G19" s="68">
        <v>96</v>
      </c>
      <c r="H19" s="68">
        <v>137</v>
      </c>
      <c r="I19" s="269" t="s">
        <v>168</v>
      </c>
      <c r="J19" s="75" t="s">
        <v>221</v>
      </c>
      <c r="K19" s="65" t="str">
        <f t="shared" si="1"/>
        <v/>
      </c>
      <c r="L19" s="72">
        <f t="shared" si="2"/>
        <v>1.74503150751333E-2</v>
      </c>
      <c r="M19" s="32">
        <f t="shared" si="3"/>
        <v>2.1064516129032256E-3</v>
      </c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ht="20" x14ac:dyDescent="0.2">
      <c r="A20" s="226">
        <v>46053</v>
      </c>
      <c r="B20" s="27" t="str">
        <f t="shared" si="0"/>
        <v>Saturday</v>
      </c>
      <c r="C20" s="227" t="s">
        <v>212</v>
      </c>
      <c r="D20" s="228"/>
      <c r="E20" s="228">
        <v>15800</v>
      </c>
      <c r="F20" s="228">
        <v>152</v>
      </c>
      <c r="G20" s="228">
        <v>423</v>
      </c>
      <c r="H20" s="228">
        <v>297</v>
      </c>
      <c r="I20" s="270" t="s">
        <v>168</v>
      </c>
      <c r="J20" s="227" t="s">
        <v>230</v>
      </c>
      <c r="K20" s="65" t="str">
        <f t="shared" si="1"/>
        <v/>
      </c>
      <c r="L20" s="72">
        <f t="shared" si="2"/>
        <v>9.6202531645569623E-3</v>
      </c>
      <c r="M20" s="32">
        <f t="shared" si="3"/>
        <v>5.378064516129032E-3</v>
      </c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20" x14ac:dyDescent="0.2">
      <c r="A21" s="61">
        <v>46051</v>
      </c>
      <c r="B21" s="27" t="str">
        <f t="shared" si="0"/>
        <v>Thursday</v>
      </c>
      <c r="C21" s="64" t="s">
        <v>208</v>
      </c>
      <c r="D21" s="62">
        <v>186000</v>
      </c>
      <c r="E21" s="62">
        <v>3996</v>
      </c>
      <c r="F21" s="62">
        <v>309</v>
      </c>
      <c r="G21" s="62">
        <v>68</v>
      </c>
      <c r="H21" s="62">
        <v>437</v>
      </c>
      <c r="I21" s="278" t="s">
        <v>238</v>
      </c>
      <c r="J21" s="33" t="s">
        <v>222</v>
      </c>
      <c r="K21" s="65">
        <f t="shared" si="1"/>
        <v>2.1483870967741934E-2</v>
      </c>
      <c r="L21" s="72">
        <f t="shared" si="2"/>
        <v>7.7327327327327333E-2</v>
      </c>
      <c r="M21" s="32">
        <f t="shared" si="3"/>
        <v>1.5516129032258064E-3</v>
      </c>
      <c r="N21" s="33"/>
      <c r="O21" s="35" t="s">
        <v>22</v>
      </c>
      <c r="P21" s="189">
        <f>AVERAGE(E7:E36)</f>
        <v>16333.6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ht="20" x14ac:dyDescent="0.2">
      <c r="A22" s="73">
        <v>46050</v>
      </c>
      <c r="B22" s="27" t="str">
        <f t="shared" si="0"/>
        <v>Wednesday</v>
      </c>
      <c r="C22" s="230" t="s">
        <v>1</v>
      </c>
      <c r="D22" s="68"/>
      <c r="E22" s="68">
        <v>14200</v>
      </c>
      <c r="F22" s="68">
        <v>616</v>
      </c>
      <c r="G22" s="68">
        <v>342</v>
      </c>
      <c r="H22" s="68">
        <v>206</v>
      </c>
      <c r="I22" s="269" t="s">
        <v>168</v>
      </c>
      <c r="J22" s="74" t="s">
        <v>223</v>
      </c>
      <c r="K22" s="65" t="str">
        <f t="shared" si="1"/>
        <v/>
      </c>
      <c r="L22" s="72">
        <f t="shared" si="2"/>
        <v>4.3380281690140847E-2</v>
      </c>
      <c r="M22" s="32">
        <f t="shared" si="3"/>
        <v>4.9561290322580644E-3</v>
      </c>
      <c r="N22" s="33"/>
      <c r="O22" s="35" t="s">
        <v>20</v>
      </c>
      <c r="P22" s="189">
        <f>AVERAGE(D7:D36)</f>
        <v>301650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ht="20" x14ac:dyDescent="0.2">
      <c r="A23" s="73">
        <v>46049</v>
      </c>
      <c r="B23" s="27" t="str">
        <f t="shared" si="0"/>
        <v>Tuesday</v>
      </c>
      <c r="C23" s="74" t="s">
        <v>212</v>
      </c>
      <c r="D23" s="68"/>
      <c r="E23" s="68">
        <v>5271</v>
      </c>
      <c r="F23" s="68">
        <v>164</v>
      </c>
      <c r="G23" s="68">
        <v>24</v>
      </c>
      <c r="H23" s="68">
        <v>138</v>
      </c>
      <c r="I23" s="272" t="s">
        <v>135</v>
      </c>
      <c r="J23" s="33" t="s">
        <v>224</v>
      </c>
      <c r="K23" s="65" t="str">
        <f t="shared" si="1"/>
        <v/>
      </c>
      <c r="L23" s="72">
        <f t="shared" si="2"/>
        <v>3.1113640675393663E-2</v>
      </c>
      <c r="M23" s="32">
        <f t="shared" si="3"/>
        <v>1.805483870967742E-3</v>
      </c>
      <c r="N23" s="33"/>
      <c r="O23" s="35" t="s">
        <v>19</v>
      </c>
      <c r="P23" s="189">
        <f>AVERAGE(F7:F36)</f>
        <v>264.46666666666664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ht="20" x14ac:dyDescent="0.2">
      <c r="A24" s="73">
        <v>46048</v>
      </c>
      <c r="B24" s="27" t="str">
        <f t="shared" si="0"/>
        <v>Monday</v>
      </c>
      <c r="C24" s="74" t="s">
        <v>212</v>
      </c>
      <c r="D24" s="68"/>
      <c r="E24" s="68">
        <v>6810</v>
      </c>
      <c r="F24" s="68">
        <v>147</v>
      </c>
      <c r="G24" s="68">
        <v>97</v>
      </c>
      <c r="H24" s="68">
        <v>89</v>
      </c>
      <c r="I24" s="269" t="s">
        <v>168</v>
      </c>
      <c r="J24" s="75" t="s">
        <v>225</v>
      </c>
      <c r="K24" s="65" t="str">
        <f t="shared" si="1"/>
        <v/>
      </c>
      <c r="L24" s="72">
        <f t="shared" si="2"/>
        <v>2.1585903083700439E-2</v>
      </c>
      <c r="M24" s="32">
        <f t="shared" si="3"/>
        <v>2.304193548387097E-3</v>
      </c>
      <c r="N24" s="33"/>
      <c r="O24" s="35" t="s">
        <v>122</v>
      </c>
      <c r="P24" s="189">
        <f>AVERAGE(G7:G36)</f>
        <v>442.63333333333333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0" ht="20" x14ac:dyDescent="0.2">
      <c r="A25" s="226">
        <v>46047</v>
      </c>
      <c r="B25" s="27" t="str">
        <f t="shared" si="0"/>
        <v>Sunday</v>
      </c>
      <c r="C25" s="227" t="s">
        <v>208</v>
      </c>
      <c r="D25" s="228">
        <v>221000</v>
      </c>
      <c r="E25" s="228">
        <v>4863</v>
      </c>
      <c r="F25" s="228">
        <v>47</v>
      </c>
      <c r="G25" s="228">
        <v>62</v>
      </c>
      <c r="H25" s="228">
        <v>113</v>
      </c>
      <c r="I25" s="273" t="s">
        <v>131</v>
      </c>
      <c r="J25" s="197" t="s">
        <v>226</v>
      </c>
      <c r="K25" s="65">
        <f t="shared" si="1"/>
        <v>2.2004524886877829E-2</v>
      </c>
      <c r="L25" s="72">
        <f t="shared" si="2"/>
        <v>9.6648159572280488E-3</v>
      </c>
      <c r="M25" s="32">
        <f t="shared" si="3"/>
        <v>1.6403225806451613E-3</v>
      </c>
      <c r="N25" s="33"/>
      <c r="O25" s="35" t="s">
        <v>18</v>
      </c>
      <c r="P25" s="190">
        <f>AVERAGE(K7:K36)</f>
        <v>2.1556337313425978E-2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 ht="20" x14ac:dyDescent="0.2">
      <c r="A26" s="73">
        <v>46046</v>
      </c>
      <c r="B26" s="27" t="str">
        <f t="shared" si="0"/>
        <v>Saturday</v>
      </c>
      <c r="C26" s="74" t="s">
        <v>208</v>
      </c>
      <c r="D26" s="68">
        <v>766000</v>
      </c>
      <c r="E26" s="68">
        <v>11000</v>
      </c>
      <c r="F26" s="68">
        <v>121</v>
      </c>
      <c r="G26" s="68">
        <v>199</v>
      </c>
      <c r="H26" s="68">
        <v>436</v>
      </c>
      <c r="I26" s="269" t="s">
        <v>168</v>
      </c>
      <c r="J26" s="75" t="s">
        <v>227</v>
      </c>
      <c r="K26" s="65">
        <f t="shared" si="1"/>
        <v>1.4360313315926894E-2</v>
      </c>
      <c r="L26" s="72">
        <f t="shared" si="2"/>
        <v>1.0999999999999999E-2</v>
      </c>
      <c r="M26" s="32">
        <f t="shared" si="3"/>
        <v>3.7922580645161292E-3</v>
      </c>
      <c r="N26" s="33"/>
      <c r="O26" s="35" t="s">
        <v>17</v>
      </c>
      <c r="P26" s="190">
        <f>AVERAGE(L7:L36)</f>
        <v>2.307592064192306E-2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ht="20" x14ac:dyDescent="0.2">
      <c r="A27" s="73">
        <v>46045</v>
      </c>
      <c r="B27" s="27" t="str">
        <f t="shared" si="0"/>
        <v>Friday</v>
      </c>
      <c r="C27" s="74" t="s">
        <v>212</v>
      </c>
      <c r="D27" s="68"/>
      <c r="E27" s="68">
        <v>10400</v>
      </c>
      <c r="F27" s="68">
        <v>167</v>
      </c>
      <c r="G27" s="68">
        <v>150</v>
      </c>
      <c r="H27" s="68">
        <v>116</v>
      </c>
      <c r="I27" s="269" t="s">
        <v>168</v>
      </c>
      <c r="J27" s="75" t="s">
        <v>228</v>
      </c>
      <c r="K27" s="65" t="str">
        <f t="shared" si="1"/>
        <v/>
      </c>
      <c r="L27" s="72">
        <f t="shared" si="2"/>
        <v>1.6057692307692308E-2</v>
      </c>
      <c r="M27" s="32">
        <f t="shared" si="3"/>
        <v>3.494516129032258E-3</v>
      </c>
      <c r="N27" s="33"/>
      <c r="O27" s="35" t="s">
        <v>123</v>
      </c>
      <c r="P27" s="191">
        <f>AVERAGE(M7:M36)</f>
        <v>5.9833978494623656E-3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ht="20" x14ac:dyDescent="0.2">
      <c r="A28" s="73">
        <v>46044</v>
      </c>
      <c r="B28" s="27" t="str">
        <f t="shared" si="0"/>
        <v>Thursday</v>
      </c>
      <c r="C28" s="74" t="s">
        <v>212</v>
      </c>
      <c r="D28" s="68"/>
      <c r="E28" s="68">
        <v>6239</v>
      </c>
      <c r="F28" s="68">
        <v>139</v>
      </c>
      <c r="G28" s="68">
        <v>84</v>
      </c>
      <c r="H28" s="68">
        <v>185</v>
      </c>
      <c r="I28" s="275" t="s">
        <v>171</v>
      </c>
      <c r="J28" s="21" t="s">
        <v>229</v>
      </c>
      <c r="K28" s="65" t="str">
        <f t="shared" si="1"/>
        <v/>
      </c>
      <c r="L28" s="72">
        <f t="shared" si="2"/>
        <v>2.2279211412085269E-2</v>
      </c>
      <c r="M28" s="32">
        <f t="shared" si="3"/>
        <v>2.144193548387097E-3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ht="20" x14ac:dyDescent="0.2">
      <c r="A29" s="73">
        <v>46043</v>
      </c>
      <c r="B29" s="27" t="str">
        <f t="shared" si="0"/>
        <v>Wednesday</v>
      </c>
      <c r="C29" s="74" t="s">
        <v>1</v>
      </c>
      <c r="D29" s="68"/>
      <c r="E29" s="68">
        <v>7557</v>
      </c>
      <c r="F29" s="68">
        <v>113</v>
      </c>
      <c r="G29" s="68">
        <v>113</v>
      </c>
      <c r="H29" s="68">
        <v>67</v>
      </c>
      <c r="I29" s="269" t="s">
        <v>168</v>
      </c>
      <c r="J29" s="74" t="s">
        <v>231</v>
      </c>
      <c r="K29" s="65" t="str">
        <f t="shared" si="1"/>
        <v/>
      </c>
      <c r="L29" s="72">
        <f t="shared" si="2"/>
        <v>1.495302368664814E-2</v>
      </c>
      <c r="M29" s="32">
        <f t="shared" si="3"/>
        <v>2.5322580645161289E-3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ht="20" x14ac:dyDescent="0.2">
      <c r="A30" s="61">
        <v>46042</v>
      </c>
      <c r="B30" s="27" t="str">
        <f t="shared" si="0"/>
        <v>Tuesday</v>
      </c>
      <c r="C30" s="64" t="s">
        <v>208</v>
      </c>
      <c r="D30" s="62">
        <v>128000</v>
      </c>
      <c r="E30" s="62">
        <v>2340</v>
      </c>
      <c r="F30" s="62">
        <v>71</v>
      </c>
      <c r="G30" s="62">
        <v>29</v>
      </c>
      <c r="H30" s="68">
        <v>130</v>
      </c>
      <c r="I30" s="271" t="s">
        <v>168</v>
      </c>
      <c r="J30" s="71" t="s">
        <v>232</v>
      </c>
      <c r="K30" s="65">
        <f t="shared" si="1"/>
        <v>1.8281249999999999E-2</v>
      </c>
      <c r="L30" s="72">
        <f t="shared" si="2"/>
        <v>3.0341880341880342E-2</v>
      </c>
      <c r="M30" s="32">
        <f t="shared" si="3"/>
        <v>8.290322580645161E-4</v>
      </c>
      <c r="N30" s="33"/>
      <c r="O30" s="232" t="s">
        <v>16</v>
      </c>
      <c r="P30" s="238">
        <f>P21/B2</f>
        <v>5.2689032258064518E-3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pans="1:30" ht="20" x14ac:dyDescent="0.2">
      <c r="A31" s="73">
        <v>46041</v>
      </c>
      <c r="B31" s="27" t="str">
        <f t="shared" si="0"/>
        <v>Monday</v>
      </c>
      <c r="C31" s="74" t="s">
        <v>208</v>
      </c>
      <c r="D31" s="68">
        <v>200000</v>
      </c>
      <c r="E31" s="68">
        <v>3687</v>
      </c>
      <c r="F31" s="68">
        <v>80</v>
      </c>
      <c r="G31" s="68">
        <v>75</v>
      </c>
      <c r="H31" s="231">
        <v>124</v>
      </c>
      <c r="I31" s="269" t="s">
        <v>168</v>
      </c>
      <c r="J31" s="33" t="s">
        <v>233</v>
      </c>
      <c r="K31" s="65">
        <f t="shared" si="1"/>
        <v>1.8435E-2</v>
      </c>
      <c r="L31" s="72">
        <f t="shared" si="2"/>
        <v>2.1697857336588012E-2</v>
      </c>
      <c r="M31" s="32">
        <f t="shared" si="3"/>
        <v>1.2793548387096774E-3</v>
      </c>
      <c r="N31" s="33"/>
      <c r="O31" s="232" t="s">
        <v>14</v>
      </c>
      <c r="P31" s="238">
        <f>P22/B2</f>
        <v>9.730645161290323E-2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pans="1:30" ht="20" x14ac:dyDescent="0.2">
      <c r="A32" s="226">
        <v>46040</v>
      </c>
      <c r="B32" s="27" t="str">
        <f t="shared" si="0"/>
        <v>Sunday</v>
      </c>
      <c r="C32" s="227" t="s">
        <v>208</v>
      </c>
      <c r="D32" s="228">
        <v>160000</v>
      </c>
      <c r="E32" s="228">
        <v>2363</v>
      </c>
      <c r="F32" s="228">
        <v>148</v>
      </c>
      <c r="G32" s="228">
        <v>20</v>
      </c>
      <c r="H32" s="228">
        <v>28</v>
      </c>
      <c r="I32" s="273" t="s">
        <v>131</v>
      </c>
      <c r="J32" s="197" t="s">
        <v>226</v>
      </c>
      <c r="K32" s="65">
        <f t="shared" si="1"/>
        <v>1.4768750000000001E-2</v>
      </c>
      <c r="L32" s="72">
        <f t="shared" si="2"/>
        <v>6.2632247143461703E-2</v>
      </c>
      <c r="M32" s="32">
        <f t="shared" si="3"/>
        <v>8.2548387096774195E-4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ht="20" x14ac:dyDescent="0.2">
      <c r="A33" s="73">
        <v>46039</v>
      </c>
      <c r="B33" s="27" t="str">
        <f t="shared" si="0"/>
        <v>Saturday</v>
      </c>
      <c r="C33" s="74" t="s">
        <v>208</v>
      </c>
      <c r="D33" s="68">
        <v>96100</v>
      </c>
      <c r="E33" s="68">
        <v>980</v>
      </c>
      <c r="F33" s="68">
        <v>26</v>
      </c>
      <c r="G33" s="68">
        <v>3</v>
      </c>
      <c r="H33" s="68">
        <v>18</v>
      </c>
      <c r="I33" s="274" t="s">
        <v>131</v>
      </c>
      <c r="J33" s="74" t="s">
        <v>234</v>
      </c>
      <c r="K33" s="65">
        <f t="shared" si="1"/>
        <v>1.0197710718002082E-2</v>
      </c>
      <c r="L33" s="72">
        <f t="shared" si="2"/>
        <v>2.6530612244897958E-2</v>
      </c>
      <c r="M33" s="32">
        <f t="shared" si="3"/>
        <v>3.3129032258064517E-4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ht="20" x14ac:dyDescent="0.2">
      <c r="A34" s="73">
        <v>46038</v>
      </c>
      <c r="B34" s="27" t="str">
        <f t="shared" si="0"/>
        <v>Friday</v>
      </c>
      <c r="C34" s="74" t="s">
        <v>208</v>
      </c>
      <c r="D34" s="68">
        <v>151000</v>
      </c>
      <c r="E34" s="68">
        <v>3761</v>
      </c>
      <c r="F34" s="68">
        <v>155</v>
      </c>
      <c r="G34" s="68">
        <v>61</v>
      </c>
      <c r="H34" s="68">
        <v>203</v>
      </c>
      <c r="I34" s="269" t="s">
        <v>168</v>
      </c>
      <c r="J34" s="90" t="s">
        <v>235</v>
      </c>
      <c r="K34" s="65">
        <f t="shared" si="1"/>
        <v>2.4907284768211919E-2</v>
      </c>
      <c r="L34" s="72">
        <f t="shared" si="2"/>
        <v>4.1212443499069398E-2</v>
      </c>
      <c r="M34" s="32">
        <f t="shared" si="3"/>
        <v>1.3483870967741936E-3</v>
      </c>
      <c r="N34" s="33"/>
      <c r="O34" s="324" t="s">
        <v>13</v>
      </c>
      <c r="P34" s="325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ht="20" x14ac:dyDescent="0.2">
      <c r="A35" s="260">
        <v>46037</v>
      </c>
      <c r="B35" s="251" t="str">
        <f t="shared" si="0"/>
        <v>Thursday</v>
      </c>
      <c r="C35" s="261" t="s">
        <v>212</v>
      </c>
      <c r="D35" s="262"/>
      <c r="E35" s="262">
        <v>44600</v>
      </c>
      <c r="F35" s="262">
        <v>168</v>
      </c>
      <c r="G35" s="262">
        <v>1031</v>
      </c>
      <c r="H35" s="262">
        <v>589</v>
      </c>
      <c r="I35" s="233" t="s">
        <v>135</v>
      </c>
      <c r="J35" s="263" t="s">
        <v>236</v>
      </c>
      <c r="K35" s="255" t="str">
        <f t="shared" si="1"/>
        <v/>
      </c>
      <c r="L35" s="256">
        <f t="shared" si="2"/>
        <v>3.766816143497758E-3</v>
      </c>
      <c r="M35" s="264">
        <f t="shared" si="3"/>
        <v>1.4963870967741936E-2</v>
      </c>
      <c r="N35" s="33"/>
      <c r="O35" s="239" t="s">
        <v>11</v>
      </c>
      <c r="P35" s="240">
        <f>COUNTIF(B6:B36, "Thursday")</f>
        <v>4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ht="20" x14ac:dyDescent="0.2">
      <c r="A36" s="257">
        <v>46036</v>
      </c>
      <c r="B36" s="251" t="str">
        <f t="shared" si="0"/>
        <v>Wednesday</v>
      </c>
      <c r="C36" s="258" t="s">
        <v>212</v>
      </c>
      <c r="D36" s="259"/>
      <c r="E36" s="259">
        <v>38400</v>
      </c>
      <c r="F36" s="259">
        <v>355</v>
      </c>
      <c r="G36" s="259">
        <v>1323</v>
      </c>
      <c r="H36" s="259">
        <v>1206</v>
      </c>
      <c r="I36" s="281" t="s">
        <v>238</v>
      </c>
      <c r="J36" s="254" t="s">
        <v>237</v>
      </c>
      <c r="K36" s="255" t="str">
        <f t="shared" si="1"/>
        <v/>
      </c>
      <c r="L36" s="256">
        <f t="shared" si="2"/>
        <v>9.2447916666666668E-3</v>
      </c>
      <c r="M36" s="264">
        <f t="shared" si="3"/>
        <v>1.3317419354838709E-2</v>
      </c>
      <c r="N36" s="33"/>
      <c r="O36" s="239" t="s">
        <v>10</v>
      </c>
      <c r="P36" s="240">
        <f>COUNTIF(B7:B36, "Wednesday")</f>
        <v>4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ht="20" x14ac:dyDescent="0.2">
      <c r="A37" s="84"/>
      <c r="B37" s="85"/>
      <c r="C37" s="86"/>
      <c r="D37" s="87"/>
      <c r="E37" s="87"/>
      <c r="F37" s="87"/>
      <c r="G37" s="87"/>
      <c r="I37" s="87"/>
      <c r="J37" s="86"/>
      <c r="K37" s="88"/>
      <c r="L37" s="88"/>
      <c r="M37" s="33"/>
      <c r="N37" s="33"/>
      <c r="O37" s="239" t="s">
        <v>9</v>
      </c>
      <c r="P37" s="240">
        <f>COUNTIF(B7:B36, "Tuesday")</f>
        <v>6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ht="20" x14ac:dyDescent="0.2">
      <c r="A38" s="84"/>
      <c r="B38" s="85"/>
      <c r="C38" s="86"/>
      <c r="D38" s="87"/>
      <c r="E38" s="87"/>
      <c r="F38" s="87"/>
      <c r="G38" s="87"/>
      <c r="H38" s="87"/>
      <c r="I38" s="87"/>
      <c r="J38" s="86"/>
      <c r="K38" s="88"/>
      <c r="L38" s="88"/>
      <c r="M38" s="33"/>
      <c r="N38" s="33"/>
      <c r="O38" s="239" t="s">
        <v>8</v>
      </c>
      <c r="P38" s="240">
        <f>COUNTIF(B7:B36, "Monday")</f>
        <v>4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ht="20" x14ac:dyDescent="0.2">
      <c r="A39" s="84"/>
      <c r="E39" s="87"/>
      <c r="F39" s="33"/>
      <c r="G39" s="33"/>
      <c r="H39" s="33"/>
      <c r="I39" s="33"/>
      <c r="J39" s="86"/>
      <c r="K39" s="88"/>
      <c r="L39" s="88"/>
      <c r="M39" s="33"/>
      <c r="N39" s="33"/>
      <c r="O39" s="239" t="s">
        <v>7</v>
      </c>
      <c r="P39" s="240">
        <f>COUNTIF(B7:B36, "Sunday")</f>
        <v>4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ht="20" x14ac:dyDescent="0.2">
      <c r="A40" s="89"/>
      <c r="E40" s="33"/>
      <c r="F40" s="33"/>
      <c r="G40" s="33"/>
      <c r="H40" s="33"/>
      <c r="I40" s="33"/>
      <c r="J40" s="86"/>
      <c r="K40" s="88"/>
      <c r="L40" s="88"/>
      <c r="M40" s="33"/>
      <c r="N40" s="33"/>
      <c r="O40" s="239" t="s">
        <v>6</v>
      </c>
      <c r="P40" s="240">
        <f>COUNTIF(B7:B36, "Saturday")</f>
        <v>4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</row>
    <row r="41" spans="1:30" ht="20" x14ac:dyDescent="0.2">
      <c r="A41" s="84"/>
      <c r="E41" s="33"/>
      <c r="F41" s="33"/>
      <c r="G41" s="33"/>
      <c r="H41" s="33"/>
      <c r="I41" s="33"/>
      <c r="J41" s="86"/>
      <c r="K41" s="70"/>
      <c r="L41" s="88"/>
      <c r="M41" s="33"/>
      <c r="N41" s="33"/>
      <c r="O41" s="239" t="s">
        <v>5</v>
      </c>
      <c r="P41" s="240">
        <f>COUNTIF(B7:B36, "Friday")</f>
        <v>4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spans="1:30" ht="20" x14ac:dyDescent="0.2">
      <c r="A42" s="84"/>
      <c r="B42" s="284" t="s">
        <v>137</v>
      </c>
      <c r="C42" s="284" t="s">
        <v>121</v>
      </c>
      <c r="E42" s="33"/>
      <c r="F42" s="33"/>
      <c r="G42" s="33"/>
      <c r="H42" s="33"/>
      <c r="I42" s="33"/>
      <c r="J42" s="86"/>
      <c r="K42" s="88"/>
      <c r="L42" s="88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spans="1:30" ht="20" x14ac:dyDescent="0.2">
      <c r="A43" s="84"/>
      <c r="B43" s="22" t="s">
        <v>238</v>
      </c>
      <c r="C43" s="106">
        <v>4.7662580645161292E-3</v>
      </c>
      <c r="E43" s="33"/>
      <c r="F43" s="33"/>
      <c r="G43" s="33"/>
      <c r="H43" s="33"/>
      <c r="I43" s="33"/>
      <c r="J43" s="86"/>
      <c r="K43" s="88"/>
      <c r="L43" s="88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1:30" ht="20" x14ac:dyDescent="0.2">
      <c r="A44" s="84"/>
      <c r="B44" s="22" t="s">
        <v>168</v>
      </c>
      <c r="C44" s="106">
        <v>2.947214076246334E-3</v>
      </c>
      <c r="E44" s="33"/>
      <c r="F44" s="87"/>
      <c r="G44" s="87"/>
      <c r="H44" s="87"/>
      <c r="I44" s="87"/>
      <c r="J44" s="86"/>
      <c r="K44" s="88"/>
      <c r="L44" s="88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1:30" ht="20" x14ac:dyDescent="0.2">
      <c r="A45" s="84"/>
      <c r="B45" s="22" t="s">
        <v>131</v>
      </c>
      <c r="C45" s="106">
        <v>1.0113709677419356E-3</v>
      </c>
      <c r="E45" s="33"/>
      <c r="F45" s="87"/>
      <c r="G45" s="87"/>
      <c r="H45" s="87"/>
      <c r="I45" s="87"/>
      <c r="J45" s="86"/>
      <c r="K45" s="88"/>
      <c r="L45" s="88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1:30" ht="20" x14ac:dyDescent="0.2">
      <c r="A46" s="84"/>
      <c r="B46" s="22" t="s">
        <v>171</v>
      </c>
      <c r="C46" s="106">
        <v>1.778909677419355E-2</v>
      </c>
      <c r="E46" s="33"/>
      <c r="F46" s="87"/>
      <c r="G46" s="87"/>
      <c r="H46" s="87"/>
      <c r="I46" s="87"/>
      <c r="J46" s="86"/>
      <c r="K46" s="88"/>
      <c r="L46" s="88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</row>
    <row r="47" spans="1:30" ht="20" x14ac:dyDescent="0.2">
      <c r="A47" s="84"/>
      <c r="B47" s="22" t="s">
        <v>135</v>
      </c>
      <c r="C47" s="106">
        <v>6.052064516129033E-3</v>
      </c>
      <c r="E47" s="33"/>
      <c r="F47" s="87"/>
      <c r="G47" s="87"/>
      <c r="H47" s="87"/>
      <c r="I47" s="87"/>
      <c r="J47" s="86"/>
      <c r="K47" s="88"/>
      <c r="L47" s="88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20" x14ac:dyDescent="0.2">
      <c r="A48" s="84"/>
      <c r="B48" s="282" t="s">
        <v>77</v>
      </c>
      <c r="C48" s="283">
        <v>5.9833978494623656E-3</v>
      </c>
      <c r="E48" s="33"/>
      <c r="F48" s="87"/>
      <c r="G48" s="87"/>
      <c r="H48" s="87"/>
      <c r="I48" s="87"/>
      <c r="J48" s="86"/>
      <c r="K48" s="88"/>
      <c r="L48" s="88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1:30" ht="20" x14ac:dyDescent="0.2">
      <c r="A49" s="86"/>
      <c r="E49" s="33"/>
      <c r="F49" s="86"/>
      <c r="G49" s="86"/>
      <c r="H49" s="86"/>
      <c r="I49" s="86"/>
      <c r="J49" s="86"/>
      <c r="K49" s="88"/>
      <c r="L49" s="88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1:30" ht="20" x14ac:dyDescent="0.2">
      <c r="A50" s="86"/>
      <c r="E50" s="33"/>
      <c r="F50" s="86"/>
      <c r="G50" s="86"/>
      <c r="H50" s="86"/>
      <c r="I50" s="86"/>
      <c r="J50" s="86"/>
      <c r="K50" s="88"/>
      <c r="L50" s="88"/>
      <c r="M50" s="33"/>
      <c r="N50" s="33"/>
      <c r="O50" s="90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</row>
    <row r="51" spans="1:30" ht="20" x14ac:dyDescent="0.2">
      <c r="A51" s="33"/>
      <c r="E51" s="33"/>
      <c r="F51" s="33"/>
      <c r="G51" s="33"/>
      <c r="H51" s="33"/>
      <c r="I51" s="33"/>
      <c r="J51" s="33"/>
      <c r="K51" s="70"/>
      <c r="L51" s="70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1:30" ht="20" x14ac:dyDescent="0.2">
      <c r="A52" s="91"/>
      <c r="E52" s="33"/>
      <c r="F52" s="33"/>
      <c r="G52" s="33"/>
      <c r="H52" s="33"/>
      <c r="I52" s="33"/>
      <c r="J52" s="33"/>
      <c r="K52" s="70"/>
      <c r="L52" s="70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1:30" ht="20" x14ac:dyDescent="0.2">
      <c r="E53" s="33"/>
      <c r="F53" s="33"/>
    </row>
    <row r="54" spans="1:30" ht="20" x14ac:dyDescent="0.2">
      <c r="E54" s="33"/>
      <c r="F54" s="33"/>
      <c r="K54"/>
      <c r="L54"/>
    </row>
    <row r="55" spans="1:30" x14ac:dyDescent="0.2">
      <c r="K55"/>
      <c r="L55"/>
    </row>
    <row r="56" spans="1:30" x14ac:dyDescent="0.2">
      <c r="K56"/>
      <c r="L56"/>
    </row>
    <row r="57" spans="1:30" x14ac:dyDescent="0.2">
      <c r="K57"/>
      <c r="L57"/>
    </row>
    <row r="58" spans="1:30" x14ac:dyDescent="0.2">
      <c r="K58"/>
      <c r="L58"/>
    </row>
    <row r="59" spans="1:30" x14ac:dyDescent="0.2">
      <c r="K59"/>
      <c r="L59"/>
    </row>
    <row r="60" spans="1:30" x14ac:dyDescent="0.2">
      <c r="K60"/>
      <c r="L60"/>
    </row>
    <row r="61" spans="1:30" x14ac:dyDescent="0.2">
      <c r="K61"/>
      <c r="L61"/>
    </row>
    <row r="62" spans="1:30" x14ac:dyDescent="0.2">
      <c r="K62"/>
      <c r="L62"/>
    </row>
    <row r="63" spans="1:30" x14ac:dyDescent="0.2">
      <c r="K63"/>
      <c r="L63"/>
    </row>
    <row r="64" spans="1:30" x14ac:dyDescent="0.2">
      <c r="K64"/>
      <c r="L64"/>
    </row>
    <row r="65" spans="2:12" x14ac:dyDescent="0.2">
      <c r="K65"/>
      <c r="L65"/>
    </row>
    <row r="66" spans="2:12" x14ac:dyDescent="0.2">
      <c r="K66"/>
      <c r="L66"/>
    </row>
    <row r="67" spans="2:12" x14ac:dyDescent="0.2">
      <c r="K67"/>
      <c r="L67"/>
    </row>
    <row r="70" spans="2:12" ht="23" x14ac:dyDescent="0.25">
      <c r="B70" s="107"/>
      <c r="C70" s="107"/>
      <c r="D70" s="107"/>
      <c r="E70" s="107"/>
    </row>
    <row r="71" spans="2:12" ht="23" x14ac:dyDescent="0.25">
      <c r="B71" s="107"/>
      <c r="C71" s="107"/>
      <c r="D71" s="107"/>
      <c r="E71" s="107"/>
    </row>
    <row r="72" spans="2:12" ht="23" x14ac:dyDescent="0.25">
      <c r="B72" s="107"/>
      <c r="C72" s="107"/>
      <c r="D72" s="107"/>
      <c r="E72" s="107"/>
    </row>
    <row r="73" spans="2:12" ht="23" x14ac:dyDescent="0.25">
      <c r="B73" s="107"/>
      <c r="C73" s="107"/>
      <c r="D73" s="107"/>
      <c r="E73" s="107"/>
      <c r="F73" s="33"/>
    </row>
    <row r="74" spans="2:12" ht="23" x14ac:dyDescent="0.25">
      <c r="B74" s="107"/>
      <c r="C74" s="107"/>
      <c r="D74" s="107"/>
      <c r="E74" s="107"/>
      <c r="F74" s="33"/>
    </row>
    <row r="75" spans="2:12" ht="23" x14ac:dyDescent="0.25">
      <c r="B75" s="107"/>
      <c r="E75" s="107"/>
      <c r="F75" s="33"/>
    </row>
    <row r="76" spans="2:12" ht="23" x14ac:dyDescent="0.25">
      <c r="B76" s="107"/>
      <c r="E76" s="107"/>
      <c r="F76" s="33"/>
    </row>
    <row r="77" spans="2:12" ht="23" x14ac:dyDescent="0.25">
      <c r="B77" s="107"/>
      <c r="E77" s="107"/>
      <c r="F77" s="33"/>
    </row>
    <row r="78" spans="2:12" ht="23" x14ac:dyDescent="0.25">
      <c r="B78" s="107"/>
      <c r="E78" s="107"/>
      <c r="F78" s="33"/>
    </row>
    <row r="79" spans="2:12" ht="23" x14ac:dyDescent="0.25">
      <c r="B79" s="107"/>
      <c r="E79" s="107"/>
      <c r="F79" s="33"/>
    </row>
    <row r="80" spans="2:12" ht="23" x14ac:dyDescent="0.25">
      <c r="B80" s="107"/>
      <c r="E80" s="107"/>
      <c r="F80" s="33"/>
    </row>
    <row r="81" spans="2:6" ht="23" x14ac:dyDescent="0.25">
      <c r="B81" s="107"/>
      <c r="E81" s="107"/>
      <c r="F81" s="33"/>
    </row>
    <row r="82" spans="2:6" ht="23" x14ac:dyDescent="0.25">
      <c r="B82" s="107"/>
      <c r="E82" s="107"/>
      <c r="F82" s="33"/>
    </row>
    <row r="83" spans="2:6" ht="23" x14ac:dyDescent="0.25">
      <c r="B83" s="107"/>
      <c r="E83" s="107"/>
      <c r="F83" s="33"/>
    </row>
    <row r="84" spans="2:6" ht="23" x14ac:dyDescent="0.25">
      <c r="B84" s="107"/>
      <c r="C84" s="107"/>
      <c r="D84" s="107"/>
      <c r="E84" s="107"/>
      <c r="F84" s="33"/>
    </row>
    <row r="85" spans="2:6" ht="23" x14ac:dyDescent="0.25">
      <c r="B85" s="107"/>
      <c r="C85" s="107"/>
      <c r="D85" s="107"/>
      <c r="E85" s="107"/>
      <c r="F85" s="33"/>
    </row>
    <row r="86" spans="2:6" ht="23" x14ac:dyDescent="0.25">
      <c r="B86" s="107"/>
      <c r="C86" s="107"/>
      <c r="D86" s="107"/>
      <c r="E86" s="107"/>
      <c r="F86" s="33"/>
    </row>
    <row r="87" spans="2:6" ht="23" x14ac:dyDescent="0.25">
      <c r="B87" s="107"/>
      <c r="C87" s="107"/>
      <c r="D87" s="107"/>
      <c r="E87" s="107"/>
    </row>
    <row r="88" spans="2:6" ht="23" x14ac:dyDescent="0.25">
      <c r="B88" s="107"/>
      <c r="C88" s="107"/>
      <c r="D88" s="107"/>
      <c r="E88" s="107"/>
    </row>
    <row r="89" spans="2:6" ht="23" x14ac:dyDescent="0.25">
      <c r="B89" s="107"/>
      <c r="C89" s="107"/>
      <c r="D89" s="107"/>
      <c r="E89" s="107"/>
    </row>
    <row r="99" spans="2:5" ht="23" x14ac:dyDescent="0.25">
      <c r="B99" s="107"/>
      <c r="C99" s="107"/>
      <c r="D99" s="107"/>
      <c r="E99" s="107"/>
    </row>
    <row r="100" spans="2:5" ht="23" x14ac:dyDescent="0.25">
      <c r="B100" s="107"/>
      <c r="C100" s="107"/>
      <c r="D100" s="107"/>
      <c r="E100" s="107"/>
    </row>
    <row r="101" spans="2:5" ht="23" x14ac:dyDescent="0.25">
      <c r="B101" s="107"/>
      <c r="C101" s="107"/>
      <c r="D101" s="107"/>
      <c r="E101" s="107"/>
    </row>
    <row r="102" spans="2:5" ht="23" x14ac:dyDescent="0.25">
      <c r="B102" s="107"/>
      <c r="C102" s="107"/>
      <c r="D102" s="107"/>
      <c r="E102" s="107"/>
    </row>
    <row r="103" spans="2:5" ht="23" x14ac:dyDescent="0.25">
      <c r="B103" s="107"/>
      <c r="C103" s="107"/>
      <c r="D103" s="107"/>
      <c r="E103" s="107"/>
    </row>
    <row r="104" spans="2:5" ht="23" x14ac:dyDescent="0.25">
      <c r="B104" s="107"/>
      <c r="E104" s="107"/>
    </row>
    <row r="105" spans="2:5" ht="23" x14ac:dyDescent="0.25">
      <c r="B105" s="107"/>
      <c r="E105" s="107"/>
    </row>
    <row r="106" spans="2:5" ht="23" x14ac:dyDescent="0.25">
      <c r="B106" s="107"/>
      <c r="E106" s="107"/>
    </row>
    <row r="107" spans="2:5" ht="23" x14ac:dyDescent="0.25">
      <c r="B107" s="107"/>
      <c r="E107" s="107"/>
    </row>
    <row r="108" spans="2:5" ht="23" x14ac:dyDescent="0.25">
      <c r="B108" s="107"/>
      <c r="E108" s="107"/>
    </row>
    <row r="109" spans="2:5" ht="23" x14ac:dyDescent="0.25">
      <c r="B109" s="107"/>
      <c r="E109" s="107"/>
    </row>
    <row r="110" spans="2:5" ht="23" x14ac:dyDescent="0.25">
      <c r="B110" s="107"/>
      <c r="E110" s="107"/>
    </row>
    <row r="111" spans="2:5" ht="23" x14ac:dyDescent="0.25">
      <c r="B111" s="107"/>
      <c r="E111" s="107"/>
    </row>
    <row r="112" spans="2:5" ht="23" x14ac:dyDescent="0.25">
      <c r="B112" s="107"/>
      <c r="E112" s="107"/>
    </row>
    <row r="113" spans="2:5" ht="23" x14ac:dyDescent="0.25">
      <c r="B113" s="107"/>
      <c r="C113" s="107"/>
      <c r="D113" s="107"/>
      <c r="E113" s="107"/>
    </row>
  </sheetData>
  <mergeCells count="1">
    <mergeCell ref="O34:P34"/>
  </mergeCells>
  <conditionalFormatting sqref="J47">
    <cfRule type="top10" dxfId="4" priority="4" rank="1"/>
  </conditionalFormatting>
  <conditionalFormatting sqref="M7:M36">
    <cfRule type="top10" dxfId="3" priority="1" rank="1"/>
    <cfRule type="top10" dxfId="2" priority="2" rank="5"/>
  </conditionalFormatting>
  <dataValidations count="1">
    <dataValidation type="list" allowBlank="1" showInputMessage="1" showErrorMessage="1" sqref="I7:I36" xr:uid="{DBD30BC7-6465-EA4C-99C2-FFBF978F62A7}">
      <formula1>"Influencer, Trend, Promotional, Educational, Brand"</formula1>
    </dataValidation>
  </dataValidations>
  <pageMargins left="0.7" right="0.7" top="0.75" bottom="0.75" header="0.3" footer="0.3"/>
  <pageSetup orientation="portrait" horizontalDpi="0" verticalDpi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E363B-D88F-704B-AD98-24F41EAD9915}">
  <dimension ref="A1:R85"/>
  <sheetViews>
    <sheetView zoomScale="52" zoomScaleNormal="27" workbookViewId="0"/>
  </sheetViews>
  <sheetFormatPr baseColWidth="10" defaultRowHeight="16" x14ac:dyDescent="0.2"/>
  <cols>
    <col min="1" max="1" width="49.33203125" bestFit="1" customWidth="1"/>
    <col min="2" max="2" width="42.1640625" bestFit="1" customWidth="1"/>
    <col min="3" max="3" width="36.6640625" bestFit="1" customWidth="1"/>
    <col min="4" max="4" width="32.33203125" bestFit="1" customWidth="1"/>
    <col min="5" max="5" width="25" customWidth="1"/>
    <col min="6" max="6" width="31.1640625" bestFit="1" customWidth="1"/>
    <col min="7" max="7" width="17.1640625" bestFit="1" customWidth="1"/>
    <col min="8" max="8" width="25.5" bestFit="1" customWidth="1"/>
    <col min="9" max="9" width="171.5" bestFit="1" customWidth="1"/>
    <col min="10" max="10" width="26.83203125" bestFit="1" customWidth="1"/>
    <col min="11" max="11" width="33.1640625" bestFit="1" customWidth="1"/>
    <col min="12" max="12" width="25.5" bestFit="1" customWidth="1"/>
    <col min="14" max="14" width="66.83203125" customWidth="1"/>
    <col min="15" max="15" width="16.83203125" bestFit="1" customWidth="1"/>
    <col min="17" max="17" width="15.5" customWidth="1"/>
  </cols>
  <sheetData>
    <row r="1" spans="1:18" ht="28" x14ac:dyDescent="0.3">
      <c r="A1" s="17" t="s">
        <v>242</v>
      </c>
      <c r="B1" s="315" t="s">
        <v>241</v>
      </c>
    </row>
    <row r="2" spans="1:18" ht="28" x14ac:dyDescent="0.3">
      <c r="A2" s="316" t="s">
        <v>40</v>
      </c>
      <c r="B2" s="319">
        <v>3300000</v>
      </c>
    </row>
    <row r="3" spans="1:18" ht="28" x14ac:dyDescent="0.3">
      <c r="A3" s="318" t="s">
        <v>39</v>
      </c>
      <c r="B3" s="318">
        <v>219</v>
      </c>
    </row>
    <row r="4" spans="1:18" ht="28" x14ac:dyDescent="0.3">
      <c r="A4" s="318" t="s">
        <v>38</v>
      </c>
      <c r="B4" s="321" t="s">
        <v>179</v>
      </c>
      <c r="M4" s="33"/>
      <c r="N4" s="33"/>
      <c r="O4" s="33"/>
      <c r="P4" s="33"/>
      <c r="Q4" s="33"/>
      <c r="R4" s="33"/>
    </row>
    <row r="5" spans="1:18" ht="20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20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20" x14ac:dyDescent="0.2">
      <c r="A7" s="267" t="s">
        <v>37</v>
      </c>
      <c r="B7" s="267" t="s">
        <v>36</v>
      </c>
      <c r="C7" s="267" t="s">
        <v>34</v>
      </c>
      <c r="D7" s="267" t="s">
        <v>33</v>
      </c>
      <c r="E7" s="267" t="s">
        <v>32</v>
      </c>
      <c r="F7" s="267" t="s">
        <v>87</v>
      </c>
      <c r="G7" s="267" t="s">
        <v>86</v>
      </c>
      <c r="H7" s="267" t="s">
        <v>137</v>
      </c>
      <c r="I7" s="267" t="s">
        <v>31</v>
      </c>
      <c r="J7" s="267" t="s">
        <v>30</v>
      </c>
      <c r="K7" s="267" t="s">
        <v>29</v>
      </c>
      <c r="L7" s="267" t="s">
        <v>74</v>
      </c>
      <c r="M7" s="33"/>
      <c r="N7" s="195" t="s">
        <v>28</v>
      </c>
      <c r="O7" s="33"/>
      <c r="P7" s="33"/>
      <c r="Q7" s="33"/>
      <c r="R7" s="33"/>
    </row>
    <row r="8" spans="1:18" ht="20" x14ac:dyDescent="0.2">
      <c r="A8" s="250">
        <v>46066</v>
      </c>
      <c r="B8" s="251" t="str">
        <f t="shared" ref="B8:B37" si="0" xml:space="preserve"> TEXT(A8,"dddd")</f>
        <v>Friday</v>
      </c>
      <c r="C8" s="253">
        <v>12800</v>
      </c>
      <c r="D8" s="253">
        <v>1735</v>
      </c>
      <c r="E8" s="253">
        <v>86</v>
      </c>
      <c r="F8" s="253">
        <v>88</v>
      </c>
      <c r="G8" s="253">
        <v>24</v>
      </c>
      <c r="H8" s="301" t="s">
        <v>238</v>
      </c>
      <c r="I8" s="285" t="s">
        <v>220</v>
      </c>
      <c r="J8" s="255">
        <f>D8/C8</f>
        <v>0.13554687500000001</v>
      </c>
      <c r="K8" s="255">
        <f>E8/D8</f>
        <v>4.9567723342939483E-2</v>
      </c>
      <c r="L8" s="145">
        <f>(D8+E8+F8+G8)/C8</f>
        <v>0.15101562499999999</v>
      </c>
      <c r="M8" s="33"/>
      <c r="N8" s="34"/>
      <c r="O8" s="33"/>
      <c r="P8" s="33"/>
      <c r="Q8" s="33"/>
      <c r="R8" s="33"/>
    </row>
    <row r="9" spans="1:18" ht="20" x14ac:dyDescent="0.2">
      <c r="A9" s="257">
        <v>46065</v>
      </c>
      <c r="B9" s="251" t="str">
        <f t="shared" si="0"/>
        <v>Thursday</v>
      </c>
      <c r="C9" s="286">
        <v>30600</v>
      </c>
      <c r="D9" s="286">
        <v>2727</v>
      </c>
      <c r="E9" s="286">
        <v>144</v>
      </c>
      <c r="F9" s="286">
        <v>97</v>
      </c>
      <c r="G9" s="286">
        <v>14</v>
      </c>
      <c r="H9" s="303" t="s">
        <v>135</v>
      </c>
      <c r="I9" s="287" t="s">
        <v>244</v>
      </c>
      <c r="J9" s="255">
        <f t="shared" ref="J9:J37" si="1">D9/C9</f>
        <v>8.9117647058823524E-2</v>
      </c>
      <c r="K9" s="255">
        <f t="shared" ref="K9:K37" si="2">E9/D9</f>
        <v>5.2805280528052806E-2</v>
      </c>
      <c r="L9" s="145">
        <f t="shared" ref="L9:L37" si="3">(D9+E9+F9+G9)/C9</f>
        <v>9.7450980392156869E-2</v>
      </c>
      <c r="M9" s="33"/>
      <c r="N9" s="293" t="s">
        <v>75</v>
      </c>
      <c r="O9" s="293"/>
      <c r="P9" s="293"/>
      <c r="Q9" s="293"/>
      <c r="R9" s="33"/>
    </row>
    <row r="10" spans="1:18" ht="20" x14ac:dyDescent="0.2">
      <c r="A10" s="73">
        <v>46064</v>
      </c>
      <c r="B10" s="27" t="str">
        <f t="shared" si="0"/>
        <v>Wednesday</v>
      </c>
      <c r="C10" s="141">
        <v>55000</v>
      </c>
      <c r="D10" s="141">
        <v>4233</v>
      </c>
      <c r="E10" s="141">
        <v>331</v>
      </c>
      <c r="F10" s="141">
        <v>211</v>
      </c>
      <c r="G10" s="141">
        <v>62</v>
      </c>
      <c r="H10" s="46" t="s">
        <v>135</v>
      </c>
      <c r="I10" s="74" t="s">
        <v>245</v>
      </c>
      <c r="J10" s="65">
        <f t="shared" si="1"/>
        <v>7.6963636363636359E-2</v>
      </c>
      <c r="K10" s="65">
        <f t="shared" si="2"/>
        <v>7.8195133475076783E-2</v>
      </c>
      <c r="L10" s="145">
        <f t="shared" si="3"/>
        <v>8.7945454545454549E-2</v>
      </c>
      <c r="M10" s="33"/>
      <c r="N10" s="294" t="s">
        <v>76</v>
      </c>
      <c r="O10" s="294"/>
      <c r="P10" s="294"/>
      <c r="Q10" s="294"/>
      <c r="R10" s="33"/>
    </row>
    <row r="11" spans="1:18" ht="20" x14ac:dyDescent="0.2">
      <c r="A11" s="257">
        <v>46062</v>
      </c>
      <c r="B11" s="251" t="str">
        <f t="shared" si="0"/>
        <v>Monday</v>
      </c>
      <c r="C11" s="286">
        <v>111400</v>
      </c>
      <c r="D11" s="286">
        <v>9769</v>
      </c>
      <c r="E11" s="286">
        <v>512</v>
      </c>
      <c r="F11" s="286">
        <v>845</v>
      </c>
      <c r="G11" s="286">
        <v>914</v>
      </c>
      <c r="H11" s="300" t="s">
        <v>171</v>
      </c>
      <c r="I11" s="288" t="s">
        <v>210</v>
      </c>
      <c r="J11" s="255">
        <f t="shared" si="1"/>
        <v>8.769299820466786E-2</v>
      </c>
      <c r="K11" s="255">
        <f t="shared" si="2"/>
        <v>5.24106868666189E-2</v>
      </c>
      <c r="L11" s="145">
        <f t="shared" si="3"/>
        <v>0.1080789946140036</v>
      </c>
      <c r="M11" s="33"/>
      <c r="N11" s="33"/>
      <c r="O11" s="33"/>
      <c r="P11" s="33"/>
      <c r="Q11" s="33"/>
      <c r="R11" s="33"/>
    </row>
    <row r="12" spans="1:18" ht="20" x14ac:dyDescent="0.2">
      <c r="A12" s="257">
        <v>46059</v>
      </c>
      <c r="B12" s="289" t="str">
        <f t="shared" si="0"/>
        <v>Friday</v>
      </c>
      <c r="C12" s="286">
        <v>8600000</v>
      </c>
      <c r="D12" s="286">
        <v>769900</v>
      </c>
      <c r="E12" s="286">
        <v>11800</v>
      </c>
      <c r="F12" s="286">
        <v>103300</v>
      </c>
      <c r="G12" s="286">
        <v>194000</v>
      </c>
      <c r="H12" s="300" t="s">
        <v>171</v>
      </c>
      <c r="I12" s="290" t="s">
        <v>239</v>
      </c>
      <c r="J12" s="255">
        <f t="shared" si="1"/>
        <v>8.9523255813953484E-2</v>
      </c>
      <c r="K12" s="255">
        <f t="shared" si="2"/>
        <v>1.5326665800753345E-2</v>
      </c>
      <c r="L12" s="145">
        <f t="shared" si="3"/>
        <v>0.12546511627906975</v>
      </c>
      <c r="M12" s="33"/>
      <c r="N12" s="33"/>
      <c r="O12" s="33"/>
      <c r="P12" s="33"/>
      <c r="Q12" s="33"/>
      <c r="R12" s="33"/>
    </row>
    <row r="13" spans="1:18" ht="20" x14ac:dyDescent="0.2">
      <c r="A13" s="73">
        <v>46057</v>
      </c>
      <c r="B13" s="140" t="str">
        <f t="shared" si="0"/>
        <v>Wednesday</v>
      </c>
      <c r="C13" s="141">
        <v>291800</v>
      </c>
      <c r="D13" s="141">
        <v>19200</v>
      </c>
      <c r="E13" s="141">
        <v>994</v>
      </c>
      <c r="F13" s="141">
        <v>1140</v>
      </c>
      <c r="G13" s="141">
        <v>847</v>
      </c>
      <c r="H13" s="304" t="s">
        <v>135</v>
      </c>
      <c r="I13" s="33" t="s">
        <v>217</v>
      </c>
      <c r="J13" s="65">
        <f t="shared" si="1"/>
        <v>6.5798492117888963E-2</v>
      </c>
      <c r="K13" s="65">
        <f t="shared" si="2"/>
        <v>5.1770833333333335E-2</v>
      </c>
      <c r="L13" s="145">
        <f t="shared" si="3"/>
        <v>7.6014393420150789E-2</v>
      </c>
      <c r="M13" s="33"/>
      <c r="N13" s="175" t="s">
        <v>83</v>
      </c>
      <c r="O13" s="295">
        <f>MAX(D8:D37)</f>
        <v>769900</v>
      </c>
      <c r="P13" s="33"/>
      <c r="Q13" s="33"/>
      <c r="R13" s="33"/>
    </row>
    <row r="14" spans="1:18" ht="20" x14ac:dyDescent="0.2">
      <c r="A14" s="73">
        <v>46056</v>
      </c>
      <c r="B14" s="140" t="str">
        <f t="shared" si="0"/>
        <v>Tuesday</v>
      </c>
      <c r="C14" s="141">
        <v>470900</v>
      </c>
      <c r="D14" s="141">
        <v>36200</v>
      </c>
      <c r="E14" s="141">
        <v>1121</v>
      </c>
      <c r="F14" s="141">
        <v>1749</v>
      </c>
      <c r="G14" s="141">
        <v>1240</v>
      </c>
      <c r="H14" s="46" t="s">
        <v>135</v>
      </c>
      <c r="I14" s="77" t="s">
        <v>218</v>
      </c>
      <c r="J14" s="65">
        <f t="shared" si="1"/>
        <v>7.6874070928010199E-2</v>
      </c>
      <c r="K14" s="65">
        <f t="shared" si="2"/>
        <v>3.096685082872928E-2</v>
      </c>
      <c r="L14" s="145">
        <f t="shared" si="3"/>
        <v>8.5602038649394779E-2</v>
      </c>
      <c r="M14" s="33"/>
      <c r="N14" s="175" t="s">
        <v>26</v>
      </c>
      <c r="O14" s="295">
        <f>MAX(C8:C37)</f>
        <v>8600000</v>
      </c>
      <c r="P14" s="33"/>
      <c r="Q14" s="33"/>
      <c r="R14" s="33"/>
    </row>
    <row r="15" spans="1:18" ht="20" x14ac:dyDescent="0.2">
      <c r="A15" s="73">
        <v>46056</v>
      </c>
      <c r="B15" s="140" t="str">
        <f t="shared" si="0"/>
        <v>Tuesday</v>
      </c>
      <c r="C15" s="141">
        <v>97400</v>
      </c>
      <c r="D15" s="141">
        <v>3225</v>
      </c>
      <c r="E15" s="141">
        <v>128</v>
      </c>
      <c r="F15" s="141">
        <v>332</v>
      </c>
      <c r="G15" s="141">
        <v>119</v>
      </c>
      <c r="H15" s="46" t="s">
        <v>135</v>
      </c>
      <c r="I15" s="21" t="s">
        <v>246</v>
      </c>
      <c r="J15" s="65">
        <f t="shared" si="1"/>
        <v>3.3110882956878848E-2</v>
      </c>
      <c r="K15" s="65">
        <f t="shared" si="2"/>
        <v>3.9689922480620157E-2</v>
      </c>
      <c r="L15" s="145">
        <f t="shared" si="3"/>
        <v>3.9055441478439423E-2</v>
      </c>
      <c r="M15" s="33"/>
      <c r="N15" s="175" t="s">
        <v>25</v>
      </c>
      <c r="O15" s="295">
        <f>MAX(E8:E37)</f>
        <v>12100</v>
      </c>
      <c r="P15" s="33"/>
      <c r="Q15" s="33"/>
      <c r="R15" s="33"/>
    </row>
    <row r="16" spans="1:18" ht="20" x14ac:dyDescent="0.2">
      <c r="A16" s="61">
        <v>46051</v>
      </c>
      <c r="B16" s="27" t="str">
        <f t="shared" si="0"/>
        <v>Thursday</v>
      </c>
      <c r="C16" s="62">
        <v>89200</v>
      </c>
      <c r="D16" s="62">
        <v>3264</v>
      </c>
      <c r="E16" s="62">
        <v>201</v>
      </c>
      <c r="F16" s="62">
        <v>231</v>
      </c>
      <c r="G16" s="62">
        <v>79</v>
      </c>
      <c r="H16" s="310" t="s">
        <v>167</v>
      </c>
      <c r="I16" s="33" t="s">
        <v>222</v>
      </c>
      <c r="J16" s="65">
        <f t="shared" si="1"/>
        <v>3.6591928251121078E-2</v>
      </c>
      <c r="K16" s="65">
        <f t="shared" si="2"/>
        <v>6.158088235294118E-2</v>
      </c>
      <c r="L16" s="145">
        <f t="shared" si="3"/>
        <v>4.232062780269058E-2</v>
      </c>
      <c r="M16" s="33"/>
      <c r="N16" s="175" t="s">
        <v>117</v>
      </c>
      <c r="O16" s="295">
        <f>MAX(F8:F37)</f>
        <v>103300</v>
      </c>
      <c r="P16" s="33"/>
      <c r="Q16" s="33"/>
      <c r="R16" s="33"/>
    </row>
    <row r="17" spans="1:18" ht="20" x14ac:dyDescent="0.2">
      <c r="A17" s="61">
        <v>46050</v>
      </c>
      <c r="B17" s="27" t="str">
        <f t="shared" si="0"/>
        <v>Wednesday</v>
      </c>
      <c r="C17" s="62">
        <v>97300</v>
      </c>
      <c r="D17" s="62">
        <v>3410</v>
      </c>
      <c r="E17" s="62">
        <v>363</v>
      </c>
      <c r="F17" s="62">
        <v>209</v>
      </c>
      <c r="G17" s="62">
        <v>122</v>
      </c>
      <c r="H17" s="306" t="s">
        <v>131</v>
      </c>
      <c r="I17" s="64" t="s">
        <v>247</v>
      </c>
      <c r="J17" s="65">
        <f t="shared" si="1"/>
        <v>3.5046248715313463E-2</v>
      </c>
      <c r="K17" s="65">
        <f t="shared" si="2"/>
        <v>0.1064516129032258</v>
      </c>
      <c r="L17" s="145">
        <f t="shared" si="3"/>
        <v>4.2178828365878725E-2</v>
      </c>
      <c r="M17" s="33"/>
      <c r="N17" s="175" t="s">
        <v>82</v>
      </c>
      <c r="O17" s="296">
        <f>MAX(G8:G37)</f>
        <v>194000</v>
      </c>
      <c r="P17" s="33"/>
      <c r="Q17" s="33"/>
      <c r="R17" s="33"/>
    </row>
    <row r="18" spans="1:18" ht="20" x14ac:dyDescent="0.2">
      <c r="A18" s="73">
        <v>46048</v>
      </c>
      <c r="B18" s="140" t="str">
        <f t="shared" si="0"/>
        <v>Monday</v>
      </c>
      <c r="C18" s="141">
        <v>342800</v>
      </c>
      <c r="D18" s="141">
        <v>27500</v>
      </c>
      <c r="E18" s="141">
        <v>632</v>
      </c>
      <c r="F18" s="141">
        <v>3403</v>
      </c>
      <c r="G18" s="141">
        <v>1221</v>
      </c>
      <c r="H18" s="307" t="s">
        <v>131</v>
      </c>
      <c r="I18" s="74" t="s">
        <v>248</v>
      </c>
      <c r="J18" s="65">
        <f t="shared" si="1"/>
        <v>8.0221703617269546E-2</v>
      </c>
      <c r="K18" s="65">
        <f t="shared" si="2"/>
        <v>2.2981818181818183E-2</v>
      </c>
      <c r="L18" s="145">
        <f t="shared" si="3"/>
        <v>9.5554259043173856E-2</v>
      </c>
      <c r="M18" s="33"/>
      <c r="N18" s="175" t="s">
        <v>81</v>
      </c>
      <c r="O18" s="297">
        <f>MAX(J8:J37)</f>
        <v>0.13554687500000001</v>
      </c>
      <c r="P18" s="33"/>
      <c r="Q18" s="33"/>
      <c r="R18" s="33"/>
    </row>
    <row r="19" spans="1:18" ht="20" x14ac:dyDescent="0.2">
      <c r="A19" s="73">
        <v>46046</v>
      </c>
      <c r="B19" s="140" t="str">
        <f t="shared" si="0"/>
        <v>Saturday</v>
      </c>
      <c r="C19" s="141">
        <v>131300</v>
      </c>
      <c r="D19" s="141">
        <v>6317</v>
      </c>
      <c r="E19" s="141">
        <v>296</v>
      </c>
      <c r="F19" s="141">
        <v>335</v>
      </c>
      <c r="G19" s="141">
        <v>164</v>
      </c>
      <c r="H19" s="40" t="s">
        <v>168</v>
      </c>
      <c r="I19" s="75" t="s">
        <v>227</v>
      </c>
      <c r="J19" s="65">
        <f t="shared" si="1"/>
        <v>4.8111195734958111E-2</v>
      </c>
      <c r="K19" s="65">
        <f t="shared" si="2"/>
        <v>4.6857685610258035E-2</v>
      </c>
      <c r="L19" s="145">
        <f t="shared" si="3"/>
        <v>5.4166031987814167E-2</v>
      </c>
      <c r="M19" s="33"/>
      <c r="N19" s="175" t="s">
        <v>23</v>
      </c>
      <c r="O19" s="298">
        <f>MAX(K8:K37)</f>
        <v>0.38168846611177171</v>
      </c>
      <c r="P19" s="33"/>
      <c r="Q19" s="33"/>
      <c r="R19" s="33"/>
    </row>
    <row r="20" spans="1:18" ht="20" x14ac:dyDescent="0.2">
      <c r="A20" s="73">
        <v>46044</v>
      </c>
      <c r="B20" s="140" t="str">
        <f t="shared" si="0"/>
        <v>Thursday</v>
      </c>
      <c r="C20" s="141">
        <v>82900</v>
      </c>
      <c r="D20" s="141">
        <v>5556</v>
      </c>
      <c r="E20" s="141">
        <v>343</v>
      </c>
      <c r="F20" s="141">
        <v>477</v>
      </c>
      <c r="G20" s="141">
        <v>105</v>
      </c>
      <c r="H20" s="312" t="s">
        <v>134</v>
      </c>
      <c r="I20" s="21" t="s">
        <v>249</v>
      </c>
      <c r="J20" s="65">
        <f t="shared" si="1"/>
        <v>6.7020506634499391E-2</v>
      </c>
      <c r="K20" s="65">
        <f t="shared" si="2"/>
        <v>6.1735061195104392E-2</v>
      </c>
      <c r="L20" s="145">
        <f t="shared" si="3"/>
        <v>7.8178528347406517E-2</v>
      </c>
      <c r="M20" s="33"/>
      <c r="N20" s="175" t="s">
        <v>118</v>
      </c>
      <c r="O20" s="299">
        <f>MAX(L8:L37)</f>
        <v>0.15247635217074945</v>
      </c>
      <c r="P20" s="33"/>
      <c r="Q20" s="33"/>
      <c r="R20" s="33"/>
    </row>
    <row r="21" spans="1:18" ht="20" x14ac:dyDescent="0.2">
      <c r="A21" s="73">
        <v>46043</v>
      </c>
      <c r="B21" s="140" t="str">
        <f t="shared" si="0"/>
        <v>Wednesday</v>
      </c>
      <c r="C21" s="141">
        <v>63700</v>
      </c>
      <c r="D21" s="141">
        <v>2195</v>
      </c>
      <c r="E21" s="141">
        <v>206</v>
      </c>
      <c r="F21" s="141">
        <v>146</v>
      </c>
      <c r="G21" s="141">
        <v>30</v>
      </c>
      <c r="H21" s="40" t="s">
        <v>168</v>
      </c>
      <c r="I21" s="74" t="s">
        <v>235</v>
      </c>
      <c r="J21" s="65">
        <f t="shared" si="1"/>
        <v>3.4458398744113029E-2</v>
      </c>
      <c r="K21" s="65">
        <f t="shared" si="2"/>
        <v>9.3849658314350798E-2</v>
      </c>
      <c r="L21" s="145">
        <f t="shared" si="3"/>
        <v>4.0455259026687597E-2</v>
      </c>
      <c r="M21" s="33"/>
      <c r="N21" s="33"/>
      <c r="O21" s="33"/>
      <c r="P21" s="33"/>
      <c r="Q21" s="33"/>
      <c r="R21" s="33"/>
    </row>
    <row r="22" spans="1:18" ht="20" x14ac:dyDescent="0.2">
      <c r="A22" s="73">
        <v>46042</v>
      </c>
      <c r="B22" s="140" t="str">
        <f t="shared" si="0"/>
        <v>Tuesday</v>
      </c>
      <c r="C22" s="141">
        <v>63200</v>
      </c>
      <c r="D22" s="141">
        <v>2812</v>
      </c>
      <c r="E22" s="141">
        <v>220</v>
      </c>
      <c r="F22" s="141">
        <v>191</v>
      </c>
      <c r="G22" s="141">
        <v>44</v>
      </c>
      <c r="H22" s="40" t="s">
        <v>168</v>
      </c>
      <c r="I22" s="33" t="s">
        <v>233</v>
      </c>
      <c r="J22" s="65">
        <f t="shared" si="1"/>
        <v>4.4493670886075948E-2</v>
      </c>
      <c r="K22" s="65">
        <f t="shared" si="2"/>
        <v>7.8236130867709822E-2</v>
      </c>
      <c r="L22" s="145">
        <f t="shared" si="3"/>
        <v>5.1693037974683546E-2</v>
      </c>
      <c r="M22" s="33"/>
      <c r="N22" s="33"/>
      <c r="O22" s="33"/>
      <c r="P22" s="33"/>
      <c r="Q22" s="33"/>
      <c r="R22" s="33"/>
    </row>
    <row r="23" spans="1:18" ht="20" x14ac:dyDescent="0.2">
      <c r="A23" s="61">
        <v>46037</v>
      </c>
      <c r="B23" s="27" t="str">
        <f t="shared" si="0"/>
        <v>Thursday</v>
      </c>
      <c r="C23" s="62">
        <v>133500</v>
      </c>
      <c r="D23" s="62">
        <v>9305</v>
      </c>
      <c r="E23" s="62">
        <v>891</v>
      </c>
      <c r="F23" s="62">
        <v>769</v>
      </c>
      <c r="G23" s="62">
        <v>213</v>
      </c>
      <c r="H23" s="309" t="s">
        <v>135</v>
      </c>
      <c r="I23" s="197" t="s">
        <v>250</v>
      </c>
      <c r="J23" s="65">
        <f t="shared" si="1"/>
        <v>6.970037453183521E-2</v>
      </c>
      <c r="K23" s="65">
        <f t="shared" si="2"/>
        <v>9.5754970445996776E-2</v>
      </c>
      <c r="L23" s="145">
        <f t="shared" si="3"/>
        <v>8.3730337078651684E-2</v>
      </c>
      <c r="M23" s="33"/>
      <c r="N23" s="35" t="s">
        <v>22</v>
      </c>
      <c r="O23" s="189">
        <f>AVERAGE(D8:D37)</f>
        <v>34228.466666666667</v>
      </c>
      <c r="P23" s="33"/>
      <c r="Q23" s="33"/>
      <c r="R23" s="33"/>
    </row>
    <row r="24" spans="1:18" ht="20" x14ac:dyDescent="0.2">
      <c r="A24" s="73">
        <v>46035</v>
      </c>
      <c r="B24" s="140" t="str">
        <f t="shared" si="0"/>
        <v>Tuesday</v>
      </c>
      <c r="C24" s="141">
        <v>626700</v>
      </c>
      <c r="D24" s="141">
        <v>3183</v>
      </c>
      <c r="E24" s="141">
        <v>277</v>
      </c>
      <c r="F24" s="141">
        <v>220</v>
      </c>
      <c r="G24" s="141">
        <v>50</v>
      </c>
      <c r="H24" s="40" t="s">
        <v>168</v>
      </c>
      <c r="I24" s="33" t="s">
        <v>251</v>
      </c>
      <c r="J24" s="65">
        <f t="shared" si="1"/>
        <v>5.0789851603638102E-3</v>
      </c>
      <c r="K24" s="65">
        <f t="shared" si="2"/>
        <v>8.7024819352811811E-2</v>
      </c>
      <c r="L24" s="145">
        <f t="shared" si="3"/>
        <v>5.9518110738790491E-3</v>
      </c>
      <c r="M24" s="33"/>
      <c r="N24" s="35" t="s">
        <v>20</v>
      </c>
      <c r="O24" s="189">
        <f>AVERAGE(C8:C37)</f>
        <v>458526.66666666669</v>
      </c>
      <c r="P24" s="33"/>
      <c r="Q24" s="33"/>
      <c r="R24" s="33"/>
    </row>
    <row r="25" spans="1:18" ht="20" x14ac:dyDescent="0.2">
      <c r="A25" s="73">
        <v>46034</v>
      </c>
      <c r="B25" s="140" t="str">
        <f t="shared" si="0"/>
        <v>Monday</v>
      </c>
      <c r="C25" s="141">
        <v>68800</v>
      </c>
      <c r="D25" s="141">
        <v>3722</v>
      </c>
      <c r="E25" s="141">
        <v>271</v>
      </c>
      <c r="F25" s="141">
        <v>223</v>
      </c>
      <c r="G25" s="141">
        <v>93</v>
      </c>
      <c r="H25" s="302" t="s">
        <v>238</v>
      </c>
      <c r="I25" s="21" t="s">
        <v>252</v>
      </c>
      <c r="J25" s="65">
        <f t="shared" si="1"/>
        <v>5.4098837209302322E-2</v>
      </c>
      <c r="K25" s="65">
        <f t="shared" si="2"/>
        <v>7.2810317033852767E-2</v>
      </c>
      <c r="L25" s="145">
        <f t="shared" si="3"/>
        <v>6.2630813953488379E-2</v>
      </c>
      <c r="M25" s="33"/>
      <c r="N25" s="35" t="s">
        <v>19</v>
      </c>
      <c r="O25" s="189">
        <f>AVERAGE(E8:E37)</f>
        <v>1371.5666666666666</v>
      </c>
      <c r="P25" s="33"/>
      <c r="Q25" s="33"/>
      <c r="R25" s="33"/>
    </row>
    <row r="26" spans="1:18" ht="20" x14ac:dyDescent="0.2">
      <c r="A26" s="55">
        <v>46033</v>
      </c>
      <c r="B26" s="56" t="str">
        <f t="shared" si="0"/>
        <v>Sunday</v>
      </c>
      <c r="C26" s="57">
        <v>243100</v>
      </c>
      <c r="D26" s="57">
        <v>9152</v>
      </c>
      <c r="E26" s="57">
        <v>341</v>
      </c>
      <c r="F26" s="57">
        <v>978</v>
      </c>
      <c r="G26" s="57">
        <v>300</v>
      </c>
      <c r="H26" s="305" t="s">
        <v>135</v>
      </c>
      <c r="I26" s="59" t="s">
        <v>253</v>
      </c>
      <c r="J26" s="65">
        <f t="shared" si="1"/>
        <v>3.7647058823529408E-2</v>
      </c>
      <c r="K26" s="65">
        <f t="shared" si="2"/>
        <v>3.7259615384615384E-2</v>
      </c>
      <c r="L26" s="145">
        <f t="shared" si="3"/>
        <v>4.4306869600987245E-2</v>
      </c>
      <c r="M26" s="33"/>
      <c r="N26" s="35" t="s">
        <v>124</v>
      </c>
      <c r="O26" s="189">
        <f>AVERAGE(F8:F37)</f>
        <v>4269.6000000000004</v>
      </c>
      <c r="P26" s="33"/>
      <c r="Q26" s="33"/>
      <c r="R26" s="33"/>
    </row>
    <row r="27" spans="1:18" ht="20" x14ac:dyDescent="0.2">
      <c r="A27" s="73">
        <v>46031</v>
      </c>
      <c r="B27" s="140" t="str">
        <f t="shared" si="0"/>
        <v>Friday</v>
      </c>
      <c r="C27" s="141">
        <v>360700</v>
      </c>
      <c r="D27" s="141">
        <v>19700</v>
      </c>
      <c r="E27" s="141">
        <v>646</v>
      </c>
      <c r="F27" s="141">
        <v>1076</v>
      </c>
      <c r="G27" s="141">
        <v>573</v>
      </c>
      <c r="H27" s="311" t="s">
        <v>167</v>
      </c>
      <c r="I27" s="33" t="s">
        <v>254</v>
      </c>
      <c r="J27" s="65">
        <f t="shared" si="1"/>
        <v>5.4616024397005823E-2</v>
      </c>
      <c r="K27" s="65">
        <f t="shared" si="2"/>
        <v>3.2791878172588836E-2</v>
      </c>
      <c r="L27" s="145">
        <f t="shared" si="3"/>
        <v>6.0978652619905739E-2</v>
      </c>
      <c r="M27" s="33"/>
      <c r="N27" s="35" t="s">
        <v>125</v>
      </c>
      <c r="O27" s="189">
        <f>AVERAGE(G8:G37)</f>
        <v>7038.3666666666668</v>
      </c>
      <c r="P27" s="33"/>
      <c r="Q27" s="33"/>
      <c r="R27" s="33"/>
    </row>
    <row r="28" spans="1:18" ht="20" x14ac:dyDescent="0.2">
      <c r="A28" s="73">
        <v>46030</v>
      </c>
      <c r="B28" s="140" t="str">
        <f t="shared" si="0"/>
        <v>Thursday</v>
      </c>
      <c r="C28" s="141">
        <v>436300</v>
      </c>
      <c r="D28" s="141">
        <v>2755</v>
      </c>
      <c r="E28" s="141">
        <v>138</v>
      </c>
      <c r="F28" s="141">
        <v>197</v>
      </c>
      <c r="G28" s="141">
        <v>52</v>
      </c>
      <c r="H28" s="40" t="s">
        <v>168</v>
      </c>
      <c r="I28" s="21" t="s">
        <v>255</v>
      </c>
      <c r="J28" s="65">
        <f t="shared" si="1"/>
        <v>6.31446252578501E-3</v>
      </c>
      <c r="K28" s="65">
        <f t="shared" si="2"/>
        <v>5.0090744101633396E-2</v>
      </c>
      <c r="L28" s="145">
        <f t="shared" si="3"/>
        <v>7.2014668805867521E-3</v>
      </c>
      <c r="M28" s="33"/>
      <c r="N28" s="35" t="s">
        <v>126</v>
      </c>
      <c r="O28" s="190">
        <f>AVERAGE(J8:J37)</f>
        <v>5.6376894913597743E-2</v>
      </c>
      <c r="P28" s="33"/>
      <c r="Q28" s="33"/>
      <c r="R28" s="33"/>
    </row>
    <row r="29" spans="1:18" ht="20" x14ac:dyDescent="0.2">
      <c r="A29" s="73">
        <v>46029</v>
      </c>
      <c r="B29" s="140" t="str">
        <f t="shared" si="0"/>
        <v>Wednesday</v>
      </c>
      <c r="C29" s="141">
        <v>41700</v>
      </c>
      <c r="D29" s="141">
        <v>1476</v>
      </c>
      <c r="E29" s="141">
        <v>120</v>
      </c>
      <c r="F29" s="141">
        <v>92</v>
      </c>
      <c r="G29" s="141">
        <v>14</v>
      </c>
      <c r="H29" s="307" t="s">
        <v>131</v>
      </c>
      <c r="I29" s="74" t="s">
        <v>256</v>
      </c>
      <c r="J29" s="65">
        <f t="shared" si="1"/>
        <v>3.539568345323741E-2</v>
      </c>
      <c r="K29" s="65">
        <f t="shared" si="2"/>
        <v>8.1300813008130079E-2</v>
      </c>
      <c r="L29" s="145">
        <f t="shared" si="3"/>
        <v>4.0815347721822541E-2</v>
      </c>
      <c r="M29" s="33"/>
      <c r="N29" s="35" t="s">
        <v>17</v>
      </c>
      <c r="O29" s="190">
        <f>AVERAGE(K8:K36)</f>
        <v>9.8442409979470277E-2</v>
      </c>
      <c r="P29" s="33"/>
      <c r="Q29" s="33"/>
      <c r="R29" s="33"/>
    </row>
    <row r="30" spans="1:18" ht="20" x14ac:dyDescent="0.2">
      <c r="A30" s="55">
        <v>46026</v>
      </c>
      <c r="B30" s="56" t="str">
        <f t="shared" si="0"/>
        <v>Sunday</v>
      </c>
      <c r="C30" s="57">
        <v>63600</v>
      </c>
      <c r="D30" s="57">
        <v>2001</v>
      </c>
      <c r="E30" s="57">
        <v>377</v>
      </c>
      <c r="F30" s="57">
        <v>165</v>
      </c>
      <c r="G30" s="57">
        <v>42</v>
      </c>
      <c r="H30" s="308" t="s">
        <v>131</v>
      </c>
      <c r="I30" s="59" t="s">
        <v>257</v>
      </c>
      <c r="J30" s="65">
        <f t="shared" si="1"/>
        <v>3.1462264150943393E-2</v>
      </c>
      <c r="K30" s="65">
        <f t="shared" si="2"/>
        <v>0.18840579710144928</v>
      </c>
      <c r="L30" s="145">
        <f t="shared" si="3"/>
        <v>4.0644654088050312E-2</v>
      </c>
      <c r="M30" s="33"/>
      <c r="N30" s="35" t="s">
        <v>127</v>
      </c>
      <c r="O30" s="67">
        <f>AVERAGE(L8:L37)</f>
        <v>6.9949785985534432E-2</v>
      </c>
      <c r="P30" s="33"/>
      <c r="Q30" s="33"/>
      <c r="R30" s="33"/>
    </row>
    <row r="31" spans="1:18" ht="20" x14ac:dyDescent="0.2">
      <c r="A31" s="61">
        <v>46025</v>
      </c>
      <c r="B31" s="27" t="str">
        <f t="shared" si="0"/>
        <v>Saturday</v>
      </c>
      <c r="C31" s="62">
        <v>80800</v>
      </c>
      <c r="D31" s="62">
        <v>5188</v>
      </c>
      <c r="E31" s="62">
        <v>661</v>
      </c>
      <c r="F31" s="62">
        <v>400</v>
      </c>
      <c r="G31" s="62">
        <v>249</v>
      </c>
      <c r="H31" s="278" t="s">
        <v>238</v>
      </c>
      <c r="I31" s="75" t="s">
        <v>258</v>
      </c>
      <c r="J31" s="65">
        <f t="shared" si="1"/>
        <v>6.4207920792079209E-2</v>
      </c>
      <c r="K31" s="65">
        <f t="shared" si="2"/>
        <v>0.12740940632228218</v>
      </c>
      <c r="L31" s="145">
        <f t="shared" si="3"/>
        <v>8.0420792079207923E-2</v>
      </c>
      <c r="M31" s="33"/>
      <c r="N31" s="33"/>
      <c r="O31" s="33"/>
      <c r="P31" s="33"/>
      <c r="Q31" s="33"/>
      <c r="R31" s="33"/>
    </row>
    <row r="32" spans="1:18" ht="20" x14ac:dyDescent="0.2">
      <c r="A32" s="73">
        <v>46023</v>
      </c>
      <c r="B32" s="140" t="str">
        <f t="shared" si="0"/>
        <v>Thursday</v>
      </c>
      <c r="C32" s="141">
        <v>151700</v>
      </c>
      <c r="D32" s="141">
        <v>4710</v>
      </c>
      <c r="E32" s="141">
        <v>607</v>
      </c>
      <c r="F32" s="141">
        <v>424</v>
      </c>
      <c r="G32" s="141">
        <v>195</v>
      </c>
      <c r="H32" s="40" t="s">
        <v>168</v>
      </c>
      <c r="I32" s="21" t="s">
        <v>259</v>
      </c>
      <c r="J32" s="65">
        <f t="shared" si="1"/>
        <v>3.104812129202373E-2</v>
      </c>
      <c r="K32" s="65">
        <f t="shared" si="2"/>
        <v>0.12887473460721868</v>
      </c>
      <c r="L32" s="145">
        <f t="shared" si="3"/>
        <v>3.9129861568885961E-2</v>
      </c>
      <c r="M32" s="33"/>
      <c r="N32" s="33"/>
      <c r="O32" s="33"/>
      <c r="P32" s="33"/>
      <c r="Q32" s="33"/>
      <c r="R32" s="33"/>
    </row>
    <row r="33" spans="1:18" ht="20" x14ac:dyDescent="0.2">
      <c r="A33" s="73">
        <v>46022</v>
      </c>
      <c r="B33" s="140" t="str">
        <f t="shared" si="0"/>
        <v>Wednesday</v>
      </c>
      <c r="C33" s="141">
        <v>128600</v>
      </c>
      <c r="D33" s="141">
        <v>8953</v>
      </c>
      <c r="E33" s="141">
        <v>853</v>
      </c>
      <c r="F33" s="141">
        <v>687</v>
      </c>
      <c r="G33" s="141">
        <v>211</v>
      </c>
      <c r="H33" s="302" t="s">
        <v>238</v>
      </c>
      <c r="I33" s="74" t="s">
        <v>260</v>
      </c>
      <c r="J33" s="65">
        <f t="shared" si="1"/>
        <v>6.9618973561430791E-2</v>
      </c>
      <c r="K33" s="65">
        <f t="shared" si="2"/>
        <v>9.5275326706132021E-2</v>
      </c>
      <c r="L33" s="145">
        <f t="shared" si="3"/>
        <v>8.3234836702954895E-2</v>
      </c>
      <c r="M33" s="33"/>
      <c r="N33" s="232" t="s">
        <v>79</v>
      </c>
      <c r="O33" s="238">
        <f>O23/B2</f>
        <v>1.0372262626262627E-2</v>
      </c>
      <c r="P33" s="33"/>
      <c r="Q33" s="33"/>
      <c r="R33" s="33"/>
    </row>
    <row r="34" spans="1:18" ht="20" x14ac:dyDescent="0.2">
      <c r="A34" s="243">
        <v>46020</v>
      </c>
      <c r="B34" s="291" t="str">
        <f t="shared" si="0"/>
        <v>Monday</v>
      </c>
      <c r="C34" s="292">
        <v>412300</v>
      </c>
      <c r="D34" s="292">
        <v>36000</v>
      </c>
      <c r="E34" s="292">
        <v>12100</v>
      </c>
      <c r="F34" s="292">
        <v>6698</v>
      </c>
      <c r="G34" s="292">
        <v>8068</v>
      </c>
      <c r="H34" s="300" t="s">
        <v>171</v>
      </c>
      <c r="I34" s="245" t="s">
        <v>261</v>
      </c>
      <c r="J34" s="248">
        <f t="shared" si="1"/>
        <v>8.7315061848168812E-2</v>
      </c>
      <c r="K34" s="248">
        <f t="shared" si="2"/>
        <v>0.33611111111111114</v>
      </c>
      <c r="L34" s="145">
        <f t="shared" si="3"/>
        <v>0.15247635217074945</v>
      </c>
      <c r="M34" s="33"/>
      <c r="N34" s="232" t="s">
        <v>78</v>
      </c>
      <c r="O34" s="238">
        <f>O24/B2</f>
        <v>0.13894747474747476</v>
      </c>
      <c r="P34" s="33"/>
      <c r="Q34" s="33"/>
      <c r="R34" s="33"/>
    </row>
    <row r="35" spans="1:18" ht="20" x14ac:dyDescent="0.2">
      <c r="A35" s="73">
        <v>46019</v>
      </c>
      <c r="B35" s="140" t="str">
        <f t="shared" si="0"/>
        <v>Sunday</v>
      </c>
      <c r="C35" s="141">
        <v>137300</v>
      </c>
      <c r="D35" s="141">
        <v>5887</v>
      </c>
      <c r="E35" s="141">
        <v>2247</v>
      </c>
      <c r="F35" s="141">
        <v>1082</v>
      </c>
      <c r="G35" s="141">
        <v>676</v>
      </c>
      <c r="H35" s="50" t="s">
        <v>171</v>
      </c>
      <c r="I35" s="74" t="s">
        <v>262</v>
      </c>
      <c r="J35" s="65">
        <f t="shared" si="1"/>
        <v>4.2876911871813549E-2</v>
      </c>
      <c r="K35" s="65">
        <f t="shared" si="2"/>
        <v>0.38168846611177171</v>
      </c>
      <c r="L35" s="145">
        <f t="shared" si="3"/>
        <v>7.204661325564457E-2</v>
      </c>
      <c r="M35" s="33"/>
      <c r="N35" s="33"/>
      <c r="O35" s="33"/>
      <c r="P35" s="33"/>
      <c r="Q35" s="33"/>
      <c r="R35" s="33"/>
    </row>
    <row r="36" spans="1:18" ht="20" x14ac:dyDescent="0.2">
      <c r="A36" s="73">
        <v>46016</v>
      </c>
      <c r="B36" s="140" t="str">
        <f t="shared" si="0"/>
        <v>Thursday</v>
      </c>
      <c r="C36" s="141">
        <v>162200</v>
      </c>
      <c r="D36" s="141">
        <v>7268</v>
      </c>
      <c r="E36" s="141">
        <v>2163</v>
      </c>
      <c r="F36" s="141">
        <v>1095</v>
      </c>
      <c r="G36" s="141">
        <v>694</v>
      </c>
      <c r="H36" s="50" t="s">
        <v>171</v>
      </c>
      <c r="I36" s="33" t="s">
        <v>263</v>
      </c>
      <c r="J36" s="65">
        <f t="shared" si="1"/>
        <v>4.4808877928483357E-2</v>
      </c>
      <c r="K36" s="65">
        <f t="shared" si="2"/>
        <v>0.2976059438635113</v>
      </c>
      <c r="L36" s="145">
        <f t="shared" si="3"/>
        <v>6.9173859432799009E-2</v>
      </c>
      <c r="M36" s="33"/>
      <c r="N36" s="33"/>
      <c r="O36" s="33"/>
      <c r="P36" s="33"/>
      <c r="Q36" s="33"/>
      <c r="R36" s="33"/>
    </row>
    <row r="37" spans="1:18" ht="20" x14ac:dyDescent="0.2">
      <c r="A37" s="73">
        <v>46015</v>
      </c>
      <c r="B37" s="140" t="str">
        <f t="shared" si="0"/>
        <v>Wednesday</v>
      </c>
      <c r="C37" s="141">
        <v>168200</v>
      </c>
      <c r="D37" s="141">
        <v>9511</v>
      </c>
      <c r="E37" s="141">
        <v>2078</v>
      </c>
      <c r="F37" s="141">
        <v>1228</v>
      </c>
      <c r="G37" s="141">
        <v>736</v>
      </c>
      <c r="H37" s="312" t="s">
        <v>134</v>
      </c>
      <c r="I37" s="21" t="s">
        <v>264</v>
      </c>
      <c r="J37" s="65">
        <f t="shared" si="1"/>
        <v>5.6545778834720568E-2</v>
      </c>
      <c r="K37" s="65">
        <f t="shared" si="2"/>
        <v>0.21848386079276627</v>
      </c>
      <c r="L37" s="145">
        <f t="shared" si="3"/>
        <v>8.0576694411414976E-2</v>
      </c>
      <c r="M37" s="33"/>
      <c r="N37" s="241" t="s">
        <v>13</v>
      </c>
      <c r="O37" s="242"/>
      <c r="P37" s="33"/>
      <c r="Q37" s="33"/>
      <c r="R37" s="33"/>
    </row>
    <row r="38" spans="1:18" ht="20" x14ac:dyDescent="0.2">
      <c r="A38" s="33"/>
      <c r="B38" s="33"/>
      <c r="C38" s="33"/>
      <c r="D38" s="66"/>
      <c r="E38" s="66"/>
      <c r="F38" s="66"/>
      <c r="G38" s="66"/>
      <c r="H38" s="66"/>
      <c r="I38" s="33"/>
      <c r="J38" s="33"/>
      <c r="K38" s="33"/>
      <c r="L38" s="33"/>
      <c r="M38" s="33"/>
      <c r="N38" s="239" t="s">
        <v>11</v>
      </c>
      <c r="O38" s="240">
        <f>COUNTIF(B8:B37, "Thursday")</f>
        <v>7</v>
      </c>
      <c r="P38" s="33"/>
      <c r="Q38" s="33"/>
      <c r="R38" s="33"/>
    </row>
    <row r="39" spans="1:18" ht="20" x14ac:dyDescent="0.2">
      <c r="A39" s="13"/>
      <c r="B39" s="13"/>
      <c r="C39" s="18"/>
      <c r="D39" s="18"/>
      <c r="E39" s="18"/>
      <c r="F39" s="18"/>
      <c r="G39" s="18"/>
      <c r="H39" s="18"/>
      <c r="I39" s="13"/>
      <c r="J39" s="13"/>
      <c r="K39" s="13"/>
      <c r="L39" s="13"/>
      <c r="M39" s="33"/>
      <c r="N39" s="239" t="s">
        <v>10</v>
      </c>
      <c r="O39" s="240">
        <f>COUNTIF(B8:B37, "Wednesday")</f>
        <v>7</v>
      </c>
      <c r="P39" s="33"/>
      <c r="Q39" s="33"/>
      <c r="R39" s="33"/>
    </row>
    <row r="40" spans="1:18" ht="20" x14ac:dyDescent="0.2">
      <c r="A40" s="13"/>
      <c r="B40" s="13"/>
      <c r="C40" s="18"/>
      <c r="D40" s="18"/>
      <c r="E40" s="18"/>
      <c r="F40" s="18"/>
      <c r="G40" s="18"/>
      <c r="H40" s="18"/>
      <c r="I40" s="13"/>
      <c r="J40" s="13"/>
      <c r="K40" s="13"/>
      <c r="L40" s="13"/>
      <c r="M40" s="33"/>
      <c r="N40" s="239" t="s">
        <v>9</v>
      </c>
      <c r="O40" s="240">
        <f>COUNTIF(B8:B37, "Tuesday")</f>
        <v>4</v>
      </c>
      <c r="P40" s="33"/>
      <c r="Q40" s="33"/>
      <c r="R40" s="33"/>
    </row>
    <row r="41" spans="1:18" ht="30" x14ac:dyDescent="0.3">
      <c r="A41" s="13"/>
      <c r="B41" s="13"/>
      <c r="C41" s="36"/>
      <c r="D41" s="36"/>
      <c r="E41" s="36"/>
      <c r="F41" s="36"/>
      <c r="G41" s="18"/>
      <c r="H41" s="18"/>
      <c r="I41" s="13"/>
      <c r="J41" s="13"/>
      <c r="K41" s="13"/>
      <c r="L41" s="13"/>
      <c r="M41" s="33"/>
      <c r="N41" s="239" t="s">
        <v>8</v>
      </c>
      <c r="O41" s="240">
        <f>COUNTIF(B8:B37, "Monday")</f>
        <v>4</v>
      </c>
      <c r="P41" s="33"/>
      <c r="Q41" s="33"/>
      <c r="R41" s="33"/>
    </row>
    <row r="42" spans="1:18" ht="30" x14ac:dyDescent="0.3">
      <c r="A42" s="13"/>
      <c r="B42" s="44" t="s">
        <v>137</v>
      </c>
      <c r="C42" s="44" t="s">
        <v>121</v>
      </c>
      <c r="E42" s="37"/>
      <c r="F42" s="37"/>
      <c r="G42" s="13"/>
      <c r="H42" s="13"/>
      <c r="I42" s="13"/>
      <c r="J42" s="13"/>
      <c r="K42" s="13"/>
      <c r="L42" s="13"/>
      <c r="M42" s="33"/>
      <c r="N42" s="239" t="s">
        <v>7</v>
      </c>
      <c r="O42" s="240">
        <f>COUNTIF(B8:B37, "Sunday")</f>
        <v>3</v>
      </c>
      <c r="P42" s="33"/>
      <c r="Q42" s="33"/>
      <c r="R42" s="33"/>
    </row>
    <row r="43" spans="1:18" ht="30" x14ac:dyDescent="0.3">
      <c r="A43" s="13"/>
      <c r="B43" s="22" t="s">
        <v>238</v>
      </c>
      <c r="C43" s="106">
        <v>9.4325516933912792E-2</v>
      </c>
      <c r="F43" s="37"/>
      <c r="G43" s="13"/>
      <c r="H43" s="13"/>
      <c r="I43" s="13"/>
      <c r="J43" s="13"/>
      <c r="K43" s="13"/>
      <c r="L43" s="13"/>
      <c r="M43" s="33"/>
      <c r="N43" s="239" t="s">
        <v>6</v>
      </c>
      <c r="O43" s="240">
        <f>COUNTIF(B6:B36, "Saturday")</f>
        <v>2</v>
      </c>
      <c r="P43" s="33"/>
      <c r="Q43" s="33"/>
      <c r="R43" s="33"/>
    </row>
    <row r="44" spans="1:18" ht="30" x14ac:dyDescent="0.3">
      <c r="A44" s="13"/>
      <c r="B44" s="22" t="s">
        <v>167</v>
      </c>
      <c r="C44" s="106">
        <v>5.1649640211298156E-2</v>
      </c>
      <c r="F44" s="37"/>
      <c r="G44" s="13"/>
      <c r="H44" s="13"/>
      <c r="I44" s="13"/>
      <c r="J44" s="13"/>
      <c r="K44" s="13"/>
      <c r="L44" s="13"/>
      <c r="M44" s="33"/>
      <c r="N44" s="239" t="s">
        <v>5</v>
      </c>
      <c r="O44" s="240">
        <f>COUNTIF(B8:B37, "Friday")</f>
        <v>3</v>
      </c>
      <c r="P44" s="33"/>
      <c r="Q44" s="33"/>
      <c r="R44" s="33"/>
    </row>
    <row r="45" spans="1:18" ht="30" x14ac:dyDescent="0.3">
      <c r="A45" s="13"/>
      <c r="B45" s="22" t="s">
        <v>168</v>
      </c>
      <c r="C45" s="106">
        <v>3.3099578085422847E-2</v>
      </c>
      <c r="F45" s="37"/>
      <c r="G45" s="13"/>
      <c r="H45" s="13"/>
      <c r="I45" s="13"/>
      <c r="J45" s="13"/>
      <c r="K45" s="13"/>
      <c r="L45" s="13"/>
      <c r="M45" s="33"/>
      <c r="N45" s="33"/>
      <c r="O45" s="33"/>
      <c r="P45" s="33"/>
      <c r="Q45" s="33"/>
      <c r="R45" s="33"/>
    </row>
    <row r="46" spans="1:18" ht="30" x14ac:dyDescent="0.3">
      <c r="A46" s="13"/>
      <c r="B46" s="22" t="s">
        <v>131</v>
      </c>
      <c r="C46" s="106">
        <v>5.479827230473136E-2</v>
      </c>
      <c r="F46" s="37"/>
      <c r="G46" s="13"/>
      <c r="H46" s="13"/>
      <c r="I46" s="13"/>
      <c r="J46" s="13"/>
      <c r="K46" s="13"/>
      <c r="L46" s="13"/>
      <c r="M46" s="33"/>
      <c r="N46" s="33"/>
      <c r="O46" s="33"/>
      <c r="P46" s="33"/>
      <c r="Q46" s="33"/>
      <c r="R46" s="33"/>
    </row>
    <row r="47" spans="1:18" ht="30" x14ac:dyDescent="0.3">
      <c r="A47" s="13"/>
      <c r="B47" s="22" t="s">
        <v>171</v>
      </c>
      <c r="C47" s="106">
        <v>0.10544818715045327</v>
      </c>
      <c r="F47" s="37"/>
      <c r="G47" s="13"/>
      <c r="H47" s="13"/>
      <c r="I47" s="13"/>
      <c r="J47" s="13"/>
      <c r="K47" s="13"/>
      <c r="L47" s="13"/>
      <c r="M47" s="33"/>
      <c r="N47" s="33"/>
      <c r="O47" s="33"/>
      <c r="P47" s="33"/>
      <c r="Q47" s="33"/>
      <c r="R47" s="33"/>
    </row>
    <row r="48" spans="1:18" ht="30" x14ac:dyDescent="0.3">
      <c r="A48" s="13"/>
      <c r="B48" s="22" t="s">
        <v>135</v>
      </c>
      <c r="C48" s="106">
        <v>7.3443645023605036E-2</v>
      </c>
      <c r="F48" s="37"/>
      <c r="G48" s="13"/>
      <c r="H48" s="13"/>
      <c r="I48" s="13"/>
      <c r="J48" s="13"/>
      <c r="K48" s="13"/>
      <c r="L48" s="13"/>
      <c r="M48" s="13"/>
      <c r="N48" s="33"/>
      <c r="O48" s="33"/>
      <c r="P48" s="33"/>
      <c r="Q48" s="33"/>
    </row>
    <row r="49" spans="1:17" ht="30" x14ac:dyDescent="0.3">
      <c r="A49" s="13"/>
      <c r="B49" s="22" t="s">
        <v>134</v>
      </c>
      <c r="C49" s="106">
        <v>7.937761137941074E-2</v>
      </c>
      <c r="F49" s="3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30" x14ac:dyDescent="0.3">
      <c r="A50" s="13"/>
      <c r="B50" s="313" t="s">
        <v>77</v>
      </c>
      <c r="C50" s="314">
        <v>6.9949785985534432E-2</v>
      </c>
      <c r="F50" s="37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30" x14ac:dyDescent="0.3">
      <c r="A51" s="13"/>
      <c r="F51" s="3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30" x14ac:dyDescent="0.3">
      <c r="A52" s="13"/>
      <c r="F52" s="37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30" x14ac:dyDescent="0.3">
      <c r="A53" s="13"/>
      <c r="E53" s="37"/>
      <c r="F53" s="3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30" x14ac:dyDescent="0.3">
      <c r="A54" s="13"/>
      <c r="E54" s="37"/>
      <c r="F54" s="3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30" x14ac:dyDescent="0.3">
      <c r="A55" s="13"/>
      <c r="E55" s="37"/>
      <c r="F55" s="3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">
      <c r="A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">
      <c r="E57" s="13"/>
      <c r="F57" s="13"/>
      <c r="G57" s="13"/>
      <c r="H57" s="13"/>
    </row>
    <row r="58" spans="1:17" x14ac:dyDescent="0.2">
      <c r="E58" s="13"/>
      <c r="F58" s="13"/>
      <c r="G58" s="13"/>
      <c r="H58" s="13"/>
    </row>
    <row r="59" spans="1:17" x14ac:dyDescent="0.2">
      <c r="E59" s="13"/>
      <c r="F59" s="13"/>
      <c r="G59" s="13"/>
      <c r="H59" s="13"/>
    </row>
    <row r="60" spans="1:17" x14ac:dyDescent="0.2">
      <c r="C60" s="13"/>
      <c r="D60" s="13"/>
      <c r="E60" s="13"/>
      <c r="F60" s="13"/>
      <c r="G60" s="13"/>
      <c r="H60" s="13"/>
    </row>
    <row r="61" spans="1:17" x14ac:dyDescent="0.2">
      <c r="C61" s="13"/>
      <c r="D61" s="13"/>
      <c r="E61" s="13"/>
      <c r="F61" s="13"/>
      <c r="G61" s="13"/>
      <c r="H61" s="13"/>
    </row>
    <row r="62" spans="1:17" x14ac:dyDescent="0.2">
      <c r="C62" s="13"/>
      <c r="D62" s="13"/>
      <c r="E62" s="13"/>
      <c r="F62" s="13"/>
      <c r="G62" s="13"/>
      <c r="H62" s="13"/>
    </row>
    <row r="63" spans="1:17" x14ac:dyDescent="0.2">
      <c r="C63" s="13"/>
      <c r="D63" s="13"/>
      <c r="E63" s="13"/>
      <c r="F63" s="13"/>
      <c r="G63" s="13"/>
      <c r="H63" s="13"/>
    </row>
    <row r="64" spans="1:17" x14ac:dyDescent="0.2">
      <c r="C64" s="13"/>
      <c r="D64" s="13"/>
      <c r="E64" s="13"/>
      <c r="F64" s="13"/>
      <c r="G64" s="13"/>
      <c r="H64" s="13"/>
    </row>
    <row r="65" spans="3:8" x14ac:dyDescent="0.2">
      <c r="C65" s="13"/>
      <c r="D65" s="13"/>
      <c r="E65" s="13"/>
      <c r="F65" s="13"/>
      <c r="G65" s="13"/>
      <c r="H65" s="13"/>
    </row>
    <row r="66" spans="3:8" x14ac:dyDescent="0.2">
      <c r="C66" s="13"/>
      <c r="D66" s="13"/>
      <c r="E66" s="13"/>
      <c r="F66" s="13"/>
      <c r="G66" s="13"/>
      <c r="H66" s="13"/>
    </row>
    <row r="67" spans="3:8" x14ac:dyDescent="0.2">
      <c r="C67" s="13"/>
      <c r="D67" s="13"/>
      <c r="E67" s="13"/>
      <c r="F67" s="13"/>
      <c r="G67" s="13"/>
      <c r="H67" s="13"/>
    </row>
    <row r="68" spans="3:8" x14ac:dyDescent="0.2">
      <c r="C68" s="13"/>
    </row>
    <row r="69" spans="3:8" x14ac:dyDescent="0.2">
      <c r="C69" s="13"/>
    </row>
    <row r="70" spans="3:8" x14ac:dyDescent="0.2">
      <c r="C70" s="13"/>
    </row>
    <row r="71" spans="3:8" x14ac:dyDescent="0.2">
      <c r="C71" s="13"/>
      <c r="D71" s="13"/>
      <c r="E71" s="13"/>
      <c r="F71" s="13"/>
      <c r="G71" s="13"/>
      <c r="H71" s="13"/>
    </row>
    <row r="72" spans="3:8" x14ac:dyDescent="0.2">
      <c r="C72" s="13"/>
      <c r="D72" s="13"/>
      <c r="E72" s="13"/>
      <c r="F72" s="13"/>
      <c r="G72" s="13"/>
      <c r="H72" s="13"/>
    </row>
    <row r="73" spans="3:8" x14ac:dyDescent="0.2">
      <c r="C73" s="13"/>
      <c r="G73" s="13"/>
      <c r="H73" s="13"/>
    </row>
    <row r="74" spans="3:8" x14ac:dyDescent="0.2">
      <c r="C74" s="13"/>
      <c r="G74" s="13"/>
      <c r="H74" s="13"/>
    </row>
    <row r="75" spans="3:8" x14ac:dyDescent="0.2">
      <c r="C75" s="13"/>
      <c r="G75" s="13"/>
      <c r="H75" s="13"/>
    </row>
    <row r="76" spans="3:8" x14ac:dyDescent="0.2">
      <c r="C76" s="13"/>
      <c r="G76" s="13"/>
      <c r="H76" s="13"/>
    </row>
    <row r="77" spans="3:8" x14ac:dyDescent="0.2">
      <c r="C77" s="13"/>
      <c r="G77" s="13"/>
      <c r="H77" s="13"/>
    </row>
    <row r="78" spans="3:8" x14ac:dyDescent="0.2">
      <c r="C78" s="13" t="s">
        <v>267</v>
      </c>
      <c r="G78" s="13"/>
      <c r="H78" s="13"/>
    </row>
    <row r="79" spans="3:8" x14ac:dyDescent="0.2">
      <c r="C79" s="13"/>
      <c r="G79" s="13"/>
      <c r="H79" s="13"/>
    </row>
    <row r="80" spans="3:8" x14ac:dyDescent="0.2">
      <c r="C80" s="13"/>
      <c r="G80" s="13"/>
      <c r="H80" s="13"/>
    </row>
    <row r="81" spans="3:8" x14ac:dyDescent="0.2">
      <c r="C81" s="13"/>
      <c r="G81" s="13"/>
      <c r="H81" s="13"/>
    </row>
    <row r="82" spans="3:8" x14ac:dyDescent="0.2">
      <c r="G82" s="13"/>
      <c r="H82" s="13"/>
    </row>
    <row r="83" spans="3:8" x14ac:dyDescent="0.2">
      <c r="G83" s="13"/>
      <c r="H83" s="13"/>
    </row>
    <row r="85" spans="3:8" ht="30" x14ac:dyDescent="0.3">
      <c r="D85" s="37"/>
      <c r="E85" s="37"/>
    </row>
  </sheetData>
  <dataConsolidate/>
  <conditionalFormatting sqref="L8:L37">
    <cfRule type="top10" dxfId="1" priority="1" rank="1"/>
    <cfRule type="top10" dxfId="0" priority="2" rank="5"/>
  </conditionalFormatting>
  <dataValidations count="2">
    <dataValidation type="list" allowBlank="1" showInputMessage="1" showErrorMessage="1" sqref="I44" xr:uid="{B151422C-5F9F-AD46-A92D-E7DE9443F7A6}">
      <formula1>"Promotional, Educational, Aesthetic, Influencer "</formula1>
    </dataValidation>
    <dataValidation type="list" allowBlank="1" showInputMessage="1" showErrorMessage="1" sqref="H8:H37" xr:uid="{DA8E9426-3837-534D-B048-D9096DA47ABE}">
      <formula1>"UGC, Promotional, Educational, Brand, Trend, Influencer, BTS"</formula1>
    </dataValidation>
  </dataValidation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IG - CYKLAR </vt:lpstr>
      <vt:lpstr>TikTok - CYKLAR</vt:lpstr>
      <vt:lpstr>IG - RHODE</vt:lpstr>
      <vt:lpstr>TikTok - RHODE </vt:lpstr>
      <vt:lpstr>IG - SOL DE JANEIRO</vt:lpstr>
      <vt:lpstr>TikTok - SOL DE 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Krayzelburg, Alexa</dc:creator>
  <cp:lastModifiedBy>Krayzelburg, Alexa</cp:lastModifiedBy>
  <dcterms:created xsi:type="dcterms:W3CDTF">2026-02-07T17:53:27Z</dcterms:created>
  <dcterms:modified xsi:type="dcterms:W3CDTF">2026-03-01T14:48:03Z</dcterms:modified>
</cp:coreProperties>
</file>